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ura2.sharepoint.com/sites/housinglending/Shared Documents/Residential Lending/Programs/FSDP/"/>
    </mc:Choice>
  </mc:AlternateContent>
  <xr:revisionPtr revIDLastSave="19" documentId="8_{45F6A218-0A54-4C66-B129-9A124EC8E879}" xr6:coauthVersionLast="47" xr6:coauthVersionMax="47" xr10:uidLastSave="{1A9073CC-C5D1-4CDD-8E9C-F43A433859D1}"/>
  <bookViews>
    <workbookView xWindow="-110" yWindow="-110" windowWidth="25820" windowHeight="15500" activeTab="2" xr2:uid="{F5604CB9-C8A6-4B13-96A0-6F69BEE39EF3}"/>
  </bookViews>
  <sheets>
    <sheet name="Instructions" sheetId="1" r:id="rId1"/>
    <sheet name="Program" sheetId="13" r:id="rId2"/>
    <sheet name="Dev Budget" sheetId="3" r:id="rId3"/>
    <sheet name="Program Summary" sheetId="19" r:id="rId4"/>
    <sheet name="Dropdown" sheetId="15" state="hidden" r:id="rId5"/>
    <sheet name="Affordability Tool" sheetId="11" state="hidden" r:id="rId6"/>
  </sheets>
  <externalReferences>
    <externalReference r:id="rId7"/>
  </externalReferences>
  <definedNames>
    <definedName name="Acct_Det">'[1]Project Codes'!$E$5:$E$61</definedName>
    <definedName name="Financing">'[1]Project Codes'!$L$5:$L$18</definedName>
    <definedName name="Print_Area_MI">#REF!</definedName>
    <definedName name="Project">'[1]Project Codes'!$B$5:$B$60</definedName>
    <definedName name="Vendor">'[1]Payee Codes'!$C$5:$C$233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A16" i="3" l="1"/>
  <c r="CQ16" i="3"/>
  <c r="CG16" i="3"/>
  <c r="BW16" i="3"/>
  <c r="BM16" i="3"/>
  <c r="BC16" i="3"/>
  <c r="AS16" i="3"/>
  <c r="AI16" i="3"/>
  <c r="Y16" i="3"/>
  <c r="O16" i="3"/>
  <c r="CU17" i="3"/>
  <c r="CK17" i="3"/>
  <c r="CA17" i="3"/>
  <c r="BQ17" i="3"/>
  <c r="BG17" i="3"/>
  <c r="AW17" i="3"/>
  <c r="AM17" i="3"/>
  <c r="AC17" i="3"/>
  <c r="S17" i="3"/>
  <c r="I17" i="3"/>
  <c r="E17" i="3"/>
  <c r="C4" i="3"/>
  <c r="D66" i="3" s="1"/>
  <c r="C3" i="3"/>
  <c r="D3" i="3"/>
  <c r="E3" i="3"/>
  <c r="F3" i="3"/>
  <c r="G3" i="3"/>
  <c r="J8" i="13" a="1"/>
  <c r="J8" i="13" s="1"/>
  <c r="J9" i="13" s="1" a="1"/>
  <c r="J9" i="13" s="1"/>
  <c r="J10" i="13" l="1" a="1"/>
  <c r="J10" i="13" s="1"/>
  <c r="J11" i="13" l="1" a="1"/>
  <c r="J11" i="13" s="1"/>
  <c r="J12" i="13" s="1" a="1"/>
  <c r="J12" i="13" s="1"/>
  <c r="J13" i="13" s="1" a="1"/>
  <c r="J13" i="13" s="1"/>
  <c r="J14" i="13" l="1" a="1"/>
  <c r="J14" i="13" s="1"/>
  <c r="J15" i="13" l="1" a="1"/>
  <c r="J15" i="13" s="1"/>
  <c r="J16" i="13" s="1" a="1"/>
  <c r="J16" i="13" s="1"/>
  <c r="J17" i="13" s="1" a="1"/>
  <c r="J17" i="13" s="1"/>
  <c r="AE46" i="19" l="1"/>
  <c r="AB46" i="19"/>
  <c r="Y46" i="19"/>
  <c r="V46" i="19"/>
  <c r="S46" i="19"/>
  <c r="P46" i="19"/>
  <c r="M46" i="19"/>
  <c r="J46" i="19"/>
  <c r="G46" i="19"/>
  <c r="D46" i="19"/>
  <c r="A21" i="19"/>
  <c r="B19" i="19"/>
  <c r="B10" i="19"/>
  <c r="B9" i="19"/>
  <c r="B3" i="19"/>
  <c r="B2" i="19"/>
  <c r="C10" i="3" l="1"/>
  <c r="G17" i="3" s="1"/>
  <c r="I7" i="3"/>
  <c r="E22" i="3" l="1"/>
  <c r="CU66" i="3"/>
  <c r="CK66" i="3"/>
  <c r="CA66" i="3"/>
  <c r="BQ66" i="3"/>
  <c r="BG66" i="3"/>
  <c r="AW66" i="3"/>
  <c r="AM66" i="3"/>
  <c r="AC66" i="3"/>
  <c r="S66" i="3"/>
  <c r="I66" i="3"/>
  <c r="CU65" i="3"/>
  <c r="CK65" i="3"/>
  <c r="CA65" i="3"/>
  <c r="BQ65" i="3"/>
  <c r="BG65" i="3"/>
  <c r="AW65" i="3"/>
  <c r="AM65" i="3"/>
  <c r="AC65" i="3"/>
  <c r="S65" i="3"/>
  <c r="I65" i="3"/>
  <c r="CU64" i="3" l="1"/>
  <c r="CK64" i="3"/>
  <c r="CA64" i="3"/>
  <c r="BQ64" i="3"/>
  <c r="BG64" i="3"/>
  <c r="AW64" i="3"/>
  <c r="AM64" i="3"/>
  <c r="AC64" i="3"/>
  <c r="S64" i="3"/>
  <c r="I64" i="3"/>
  <c r="N71" i="3"/>
  <c r="X71" i="3"/>
  <c r="AH71" i="3"/>
  <c r="AR71" i="3"/>
  <c r="BB71" i="3"/>
  <c r="BL71" i="3"/>
  <c r="BV71" i="3"/>
  <c r="CF71" i="3"/>
  <c r="CP71" i="3"/>
  <c r="CZ71" i="3"/>
  <c r="E109" i="3"/>
  <c r="E108" i="3"/>
  <c r="E107" i="3"/>
  <c r="E106" i="3"/>
  <c r="E100" i="3"/>
  <c r="E99" i="3"/>
  <c r="E98" i="3"/>
  <c r="E97" i="3"/>
  <c r="E96" i="3"/>
  <c r="E95" i="3"/>
  <c r="E94" i="3"/>
  <c r="E93" i="3"/>
  <c r="E92" i="3"/>
  <c r="E91" i="3"/>
  <c r="E90" i="3"/>
  <c r="E86" i="3"/>
  <c r="E85" i="3"/>
  <c r="E84" i="3"/>
  <c r="E80" i="3"/>
  <c r="E79" i="3"/>
  <c r="E78" i="3"/>
  <c r="E77" i="3"/>
  <c r="E76" i="3"/>
  <c r="E75" i="3"/>
  <c r="E74" i="3"/>
  <c r="E73" i="3"/>
  <c r="E72" i="3"/>
  <c r="E71" i="3"/>
  <c r="E70" i="3"/>
  <c r="E69" i="3"/>
  <c r="E68" i="3"/>
  <c r="E67" i="3"/>
  <c r="E60" i="3"/>
  <c r="E59" i="3"/>
  <c r="E58" i="3"/>
  <c r="E57" i="3"/>
  <c r="E56" i="3"/>
  <c r="E55" i="3"/>
  <c r="E54" i="3"/>
  <c r="E53" i="3"/>
  <c r="E52" i="3"/>
  <c r="E51" i="3"/>
  <c r="E50" i="3"/>
  <c r="E49" i="3"/>
  <c r="E48" i="3"/>
  <c r="E44" i="3"/>
  <c r="E43" i="3"/>
  <c r="E42" i="3"/>
  <c r="E41" i="3"/>
  <c r="E40" i="3"/>
  <c r="E39" i="3"/>
  <c r="E38" i="3"/>
  <c r="E37" i="3"/>
  <c r="E36" i="3"/>
  <c r="E35" i="3"/>
  <c r="E34" i="3"/>
  <c r="E25" i="3"/>
  <c r="E24" i="3"/>
  <c r="E23" i="3"/>
  <c r="E18" i="3"/>
  <c r="E16" i="3"/>
  <c r="E15" i="3"/>
  <c r="E14" i="3"/>
  <c r="CU112" i="3" l="1"/>
  <c r="CU110" i="3"/>
  <c r="CU109" i="3"/>
  <c r="CU108" i="3"/>
  <c r="CU107" i="3"/>
  <c r="CU106" i="3"/>
  <c r="CU105" i="3"/>
  <c r="CU103" i="3"/>
  <c r="CU101" i="3"/>
  <c r="CU100" i="3"/>
  <c r="CU99" i="3"/>
  <c r="CU98" i="3"/>
  <c r="CU97" i="3"/>
  <c r="CU96" i="3"/>
  <c r="CU95" i="3"/>
  <c r="CU94" i="3"/>
  <c r="CU93" i="3"/>
  <c r="CU92" i="3"/>
  <c r="CU91" i="3"/>
  <c r="CU90" i="3"/>
  <c r="CU89" i="3"/>
  <c r="CU87" i="3"/>
  <c r="CU86" i="3"/>
  <c r="CU85" i="3"/>
  <c r="CU84" i="3"/>
  <c r="CU83" i="3"/>
  <c r="CU81" i="3"/>
  <c r="CU80" i="3"/>
  <c r="CU79" i="3"/>
  <c r="CU78" i="3"/>
  <c r="CU77" i="3"/>
  <c r="CU76" i="3"/>
  <c r="CU75" i="3"/>
  <c r="CU74" i="3"/>
  <c r="CU73" i="3"/>
  <c r="CU72" i="3"/>
  <c r="CU71" i="3"/>
  <c r="CU70" i="3"/>
  <c r="CU69" i="3"/>
  <c r="CU68" i="3"/>
  <c r="CU67" i="3"/>
  <c r="CU63" i="3"/>
  <c r="CU61" i="3"/>
  <c r="CU60" i="3"/>
  <c r="CU59" i="3"/>
  <c r="CU58" i="3"/>
  <c r="CU57" i="3"/>
  <c r="CU56" i="3"/>
  <c r="CU55" i="3"/>
  <c r="CU54" i="3"/>
  <c r="CU53" i="3"/>
  <c r="CU52" i="3"/>
  <c r="CU51" i="3"/>
  <c r="CU50" i="3"/>
  <c r="CU49" i="3"/>
  <c r="CU48" i="3"/>
  <c r="CU47" i="3"/>
  <c r="CU45" i="3"/>
  <c r="CU44" i="3"/>
  <c r="CU43" i="3"/>
  <c r="CU42" i="3"/>
  <c r="CU41" i="3"/>
  <c r="CU40" i="3"/>
  <c r="CU39" i="3"/>
  <c r="CU38" i="3"/>
  <c r="CU37" i="3"/>
  <c r="CU36" i="3"/>
  <c r="CU35" i="3"/>
  <c r="CU34" i="3"/>
  <c r="CU33" i="3"/>
  <c r="CU31" i="3"/>
  <c r="CU28" i="3"/>
  <c r="CU26" i="3"/>
  <c r="CU25" i="3"/>
  <c r="CU24" i="3"/>
  <c r="CU23" i="3"/>
  <c r="CU22" i="3"/>
  <c r="CU21" i="3"/>
  <c r="CU19" i="3"/>
  <c r="CU18" i="3"/>
  <c r="CU16" i="3"/>
  <c r="CU15" i="3"/>
  <c r="CU14" i="3"/>
  <c r="CU13" i="3"/>
  <c r="CU10" i="3"/>
  <c r="CU9" i="3"/>
  <c r="CK112" i="3"/>
  <c r="CK110" i="3"/>
  <c r="CK109" i="3"/>
  <c r="CK108" i="3"/>
  <c r="CK107" i="3"/>
  <c r="CK106" i="3"/>
  <c r="CK105" i="3"/>
  <c r="CK103" i="3"/>
  <c r="CK101" i="3"/>
  <c r="CK100" i="3"/>
  <c r="CK99" i="3"/>
  <c r="CK98" i="3"/>
  <c r="CK97" i="3"/>
  <c r="CK96" i="3"/>
  <c r="CK95" i="3"/>
  <c r="CK94" i="3"/>
  <c r="CK93" i="3"/>
  <c r="CK92" i="3"/>
  <c r="CK91" i="3"/>
  <c r="CK90" i="3"/>
  <c r="CK89" i="3"/>
  <c r="CK87" i="3"/>
  <c r="CK86" i="3"/>
  <c r="CK85" i="3"/>
  <c r="CK84" i="3"/>
  <c r="CK83" i="3"/>
  <c r="CK81" i="3"/>
  <c r="CK80" i="3"/>
  <c r="CK79" i="3"/>
  <c r="CK78" i="3"/>
  <c r="CK77" i="3"/>
  <c r="CK76" i="3"/>
  <c r="CK75" i="3"/>
  <c r="CK74" i="3"/>
  <c r="CK73" i="3"/>
  <c r="CK72" i="3"/>
  <c r="CK71" i="3"/>
  <c r="CK70" i="3"/>
  <c r="CK69" i="3"/>
  <c r="CK68" i="3"/>
  <c r="CK67" i="3"/>
  <c r="CK63" i="3"/>
  <c r="CK61" i="3"/>
  <c r="CK60" i="3"/>
  <c r="CK59" i="3"/>
  <c r="CK58" i="3"/>
  <c r="CK57" i="3"/>
  <c r="CK56" i="3"/>
  <c r="CK55" i="3"/>
  <c r="CK54" i="3"/>
  <c r="CK53" i="3"/>
  <c r="CK52" i="3"/>
  <c r="CK51" i="3"/>
  <c r="CK50" i="3"/>
  <c r="CK49" i="3"/>
  <c r="CK48" i="3"/>
  <c r="CK47" i="3"/>
  <c r="CK45" i="3"/>
  <c r="CK44" i="3"/>
  <c r="CK43" i="3"/>
  <c r="CK42" i="3"/>
  <c r="CK41" i="3"/>
  <c r="CK40" i="3"/>
  <c r="CK39" i="3"/>
  <c r="CK38" i="3"/>
  <c r="CK37" i="3"/>
  <c r="CK36" i="3"/>
  <c r="CK35" i="3"/>
  <c r="CK34" i="3"/>
  <c r="CK33" i="3"/>
  <c r="CK31" i="3"/>
  <c r="CK28" i="3"/>
  <c r="CK26" i="3"/>
  <c r="CK25" i="3"/>
  <c r="CK24" i="3"/>
  <c r="CK23" i="3"/>
  <c r="CK22" i="3"/>
  <c r="CK21" i="3"/>
  <c r="CK19" i="3"/>
  <c r="CK18" i="3"/>
  <c r="CK16" i="3"/>
  <c r="CK15" i="3"/>
  <c r="CK14" i="3"/>
  <c r="CK13" i="3"/>
  <c r="CK10" i="3"/>
  <c r="CK9" i="3"/>
  <c r="CA112" i="3"/>
  <c r="CA110" i="3"/>
  <c r="CA109" i="3"/>
  <c r="CA108" i="3"/>
  <c r="CA107" i="3"/>
  <c r="CA106" i="3"/>
  <c r="CA105" i="3"/>
  <c r="CA103" i="3"/>
  <c r="CA101" i="3"/>
  <c r="CA100" i="3"/>
  <c r="CA99" i="3"/>
  <c r="CA98" i="3"/>
  <c r="CA97" i="3"/>
  <c r="CA96" i="3"/>
  <c r="CA95" i="3"/>
  <c r="CA94" i="3"/>
  <c r="CA93" i="3"/>
  <c r="CA92" i="3"/>
  <c r="CA91" i="3"/>
  <c r="CA90" i="3"/>
  <c r="CA89" i="3"/>
  <c r="CA87" i="3"/>
  <c r="CA86" i="3"/>
  <c r="CA85" i="3"/>
  <c r="CA84" i="3"/>
  <c r="CA83" i="3"/>
  <c r="CA81" i="3"/>
  <c r="CA80" i="3"/>
  <c r="CA79" i="3"/>
  <c r="CA78" i="3"/>
  <c r="CA77" i="3"/>
  <c r="CA76" i="3"/>
  <c r="CA75" i="3"/>
  <c r="CA74" i="3"/>
  <c r="CA73" i="3"/>
  <c r="CA72" i="3"/>
  <c r="CA71" i="3"/>
  <c r="CA70" i="3"/>
  <c r="CA69" i="3"/>
  <c r="CA68" i="3"/>
  <c r="CA67" i="3"/>
  <c r="CA63" i="3"/>
  <c r="CA61" i="3"/>
  <c r="CA60" i="3"/>
  <c r="CA59" i="3"/>
  <c r="CA58" i="3"/>
  <c r="CA57" i="3"/>
  <c r="CA56" i="3"/>
  <c r="CA55" i="3"/>
  <c r="CA54" i="3"/>
  <c r="CA53" i="3"/>
  <c r="CA52" i="3"/>
  <c r="CA51" i="3"/>
  <c r="CA50" i="3"/>
  <c r="CA49" i="3"/>
  <c r="CA48" i="3"/>
  <c r="CA47" i="3"/>
  <c r="CA45" i="3"/>
  <c r="CA44" i="3"/>
  <c r="CA43" i="3"/>
  <c r="CA42" i="3"/>
  <c r="CA41" i="3"/>
  <c r="CA40" i="3"/>
  <c r="CA39" i="3"/>
  <c r="CA38" i="3"/>
  <c r="CA37" i="3"/>
  <c r="CA36" i="3"/>
  <c r="CA35" i="3"/>
  <c r="CA34" i="3"/>
  <c r="CA33" i="3"/>
  <c r="CA31" i="3"/>
  <c r="CA28" i="3"/>
  <c r="CA26" i="3"/>
  <c r="CA25" i="3"/>
  <c r="CA24" i="3"/>
  <c r="CA23" i="3"/>
  <c r="CA22" i="3"/>
  <c r="CA21" i="3"/>
  <c r="CA19" i="3"/>
  <c r="CA18" i="3"/>
  <c r="CA16" i="3"/>
  <c r="CA15" i="3"/>
  <c r="CA14" i="3"/>
  <c r="CA13" i="3"/>
  <c r="CA10" i="3"/>
  <c r="CA9" i="3"/>
  <c r="BQ112" i="3"/>
  <c r="BQ110" i="3"/>
  <c r="BQ109" i="3"/>
  <c r="BQ108" i="3"/>
  <c r="BQ107" i="3"/>
  <c r="BQ106" i="3"/>
  <c r="BQ105" i="3"/>
  <c r="BQ103" i="3"/>
  <c r="BQ101" i="3"/>
  <c r="BQ100" i="3"/>
  <c r="BQ99" i="3"/>
  <c r="BQ98" i="3"/>
  <c r="BQ97" i="3"/>
  <c r="BQ96" i="3"/>
  <c r="BQ95" i="3"/>
  <c r="BQ94" i="3"/>
  <c r="BQ93" i="3"/>
  <c r="BQ92" i="3"/>
  <c r="BQ91" i="3"/>
  <c r="BQ90" i="3"/>
  <c r="BQ89" i="3"/>
  <c r="BQ87" i="3"/>
  <c r="BQ86" i="3"/>
  <c r="BQ85" i="3"/>
  <c r="BQ84" i="3"/>
  <c r="BQ83" i="3"/>
  <c r="BQ81" i="3"/>
  <c r="BQ80" i="3"/>
  <c r="BQ79" i="3"/>
  <c r="BQ78" i="3"/>
  <c r="BQ77" i="3"/>
  <c r="BQ76" i="3"/>
  <c r="BQ75" i="3"/>
  <c r="BQ74" i="3"/>
  <c r="BQ73" i="3"/>
  <c r="BQ72" i="3"/>
  <c r="BQ71" i="3"/>
  <c r="BQ70" i="3"/>
  <c r="BQ69" i="3"/>
  <c r="BQ68" i="3"/>
  <c r="BQ67" i="3"/>
  <c r="BQ63" i="3"/>
  <c r="BQ61" i="3"/>
  <c r="BQ60" i="3"/>
  <c r="BQ59" i="3"/>
  <c r="BQ58" i="3"/>
  <c r="BQ57" i="3"/>
  <c r="BQ56" i="3"/>
  <c r="BQ55" i="3"/>
  <c r="BQ54" i="3"/>
  <c r="BQ53" i="3"/>
  <c r="BQ52" i="3"/>
  <c r="BQ51" i="3"/>
  <c r="BQ50" i="3"/>
  <c r="BQ49" i="3"/>
  <c r="BQ48" i="3"/>
  <c r="BQ47" i="3"/>
  <c r="BQ45" i="3"/>
  <c r="BQ44" i="3"/>
  <c r="BQ43" i="3"/>
  <c r="BQ42" i="3"/>
  <c r="BQ41" i="3"/>
  <c r="BQ40" i="3"/>
  <c r="BQ39" i="3"/>
  <c r="BQ38" i="3"/>
  <c r="BQ37" i="3"/>
  <c r="BQ36" i="3"/>
  <c r="BQ35" i="3"/>
  <c r="BQ34" i="3"/>
  <c r="BQ33" i="3"/>
  <c r="BQ31" i="3"/>
  <c r="BQ28" i="3"/>
  <c r="BQ26" i="3"/>
  <c r="BQ25" i="3"/>
  <c r="BQ24" i="3"/>
  <c r="BQ23" i="3"/>
  <c r="BQ22" i="3"/>
  <c r="BQ21" i="3"/>
  <c r="BQ19" i="3"/>
  <c r="BQ18" i="3"/>
  <c r="BQ16" i="3"/>
  <c r="BQ15" i="3"/>
  <c r="BQ14" i="3"/>
  <c r="BQ13" i="3"/>
  <c r="BQ10" i="3"/>
  <c r="BQ9" i="3"/>
  <c r="BG112" i="3"/>
  <c r="BG110" i="3"/>
  <c r="BG109" i="3"/>
  <c r="BG108" i="3"/>
  <c r="BG107" i="3"/>
  <c r="BG106" i="3"/>
  <c r="BG105" i="3"/>
  <c r="BG103" i="3"/>
  <c r="BG101" i="3"/>
  <c r="BG100" i="3"/>
  <c r="BG99" i="3"/>
  <c r="BG98" i="3"/>
  <c r="BG97" i="3"/>
  <c r="BG96" i="3"/>
  <c r="BG95" i="3"/>
  <c r="BG94" i="3"/>
  <c r="BG93" i="3"/>
  <c r="BG92" i="3"/>
  <c r="BG91" i="3"/>
  <c r="BG90" i="3"/>
  <c r="BG89" i="3"/>
  <c r="BG87" i="3"/>
  <c r="BG86" i="3"/>
  <c r="BG85" i="3"/>
  <c r="BG84" i="3"/>
  <c r="BG83" i="3"/>
  <c r="BG81" i="3"/>
  <c r="BG80" i="3"/>
  <c r="BG79" i="3"/>
  <c r="BG78" i="3"/>
  <c r="BG77" i="3"/>
  <c r="BG76" i="3"/>
  <c r="BG75" i="3"/>
  <c r="BG74" i="3"/>
  <c r="BG73" i="3"/>
  <c r="BG72" i="3"/>
  <c r="BG71" i="3"/>
  <c r="BG70" i="3"/>
  <c r="BG69" i="3"/>
  <c r="BG68" i="3"/>
  <c r="BG67" i="3"/>
  <c r="BG63" i="3"/>
  <c r="BG61" i="3"/>
  <c r="BG60" i="3"/>
  <c r="BG59" i="3"/>
  <c r="BG58" i="3"/>
  <c r="BG57" i="3"/>
  <c r="BG56" i="3"/>
  <c r="BG55" i="3"/>
  <c r="BG54" i="3"/>
  <c r="BG53" i="3"/>
  <c r="BG52" i="3"/>
  <c r="BG51" i="3"/>
  <c r="BG50" i="3"/>
  <c r="BG49" i="3"/>
  <c r="BG48" i="3"/>
  <c r="BG47" i="3"/>
  <c r="BG45" i="3"/>
  <c r="BG44" i="3"/>
  <c r="BG43" i="3"/>
  <c r="BG42" i="3"/>
  <c r="BG41" i="3"/>
  <c r="BG40" i="3"/>
  <c r="BG39" i="3"/>
  <c r="BG38" i="3"/>
  <c r="BG37" i="3"/>
  <c r="BG36" i="3"/>
  <c r="BG35" i="3"/>
  <c r="BG34" i="3"/>
  <c r="BG33" i="3"/>
  <c r="BG31" i="3"/>
  <c r="BG28" i="3"/>
  <c r="BG26" i="3"/>
  <c r="BG25" i="3"/>
  <c r="BG24" i="3"/>
  <c r="BG23" i="3"/>
  <c r="BG22" i="3"/>
  <c r="BG21" i="3"/>
  <c r="BG19" i="3"/>
  <c r="BG18" i="3"/>
  <c r="BG16" i="3"/>
  <c r="BG15" i="3"/>
  <c r="BG14" i="3"/>
  <c r="BG13" i="3"/>
  <c r="BG10" i="3"/>
  <c r="BG9" i="3"/>
  <c r="AW112" i="3"/>
  <c r="AW110" i="3"/>
  <c r="AW109" i="3"/>
  <c r="AW108" i="3"/>
  <c r="AW107" i="3"/>
  <c r="AW106" i="3"/>
  <c r="AW105" i="3"/>
  <c r="AW103" i="3"/>
  <c r="AW101" i="3"/>
  <c r="AW100" i="3"/>
  <c r="AW99" i="3"/>
  <c r="AW98" i="3"/>
  <c r="AW97" i="3"/>
  <c r="AW96" i="3"/>
  <c r="AW95" i="3"/>
  <c r="AW94" i="3"/>
  <c r="AW93" i="3"/>
  <c r="AW92" i="3"/>
  <c r="AW91" i="3"/>
  <c r="AW90" i="3"/>
  <c r="AW89" i="3"/>
  <c r="AW87" i="3"/>
  <c r="AW86" i="3"/>
  <c r="AW85" i="3"/>
  <c r="AW84" i="3"/>
  <c r="AW83" i="3"/>
  <c r="AW81" i="3"/>
  <c r="AW80" i="3"/>
  <c r="AW79" i="3"/>
  <c r="AW78" i="3"/>
  <c r="AW77" i="3"/>
  <c r="AW76" i="3"/>
  <c r="AW75" i="3"/>
  <c r="AW74" i="3"/>
  <c r="AW73" i="3"/>
  <c r="AW72" i="3"/>
  <c r="AW71" i="3"/>
  <c r="AW70" i="3"/>
  <c r="AW69" i="3"/>
  <c r="AW68" i="3"/>
  <c r="AW67" i="3"/>
  <c r="AW63" i="3"/>
  <c r="AW61" i="3"/>
  <c r="AW60" i="3"/>
  <c r="AW59" i="3"/>
  <c r="AW58" i="3"/>
  <c r="AW57" i="3"/>
  <c r="AW56" i="3"/>
  <c r="AW55" i="3"/>
  <c r="AW54" i="3"/>
  <c r="AW53" i="3"/>
  <c r="AW52" i="3"/>
  <c r="AW51" i="3"/>
  <c r="AW50" i="3"/>
  <c r="AW49" i="3"/>
  <c r="AW48" i="3"/>
  <c r="AW47" i="3"/>
  <c r="AW45" i="3"/>
  <c r="AW44" i="3"/>
  <c r="AW43" i="3"/>
  <c r="AW42" i="3"/>
  <c r="AW41" i="3"/>
  <c r="AW40" i="3"/>
  <c r="AW39" i="3"/>
  <c r="AW38" i="3"/>
  <c r="AW37" i="3"/>
  <c r="AW36" i="3"/>
  <c r="AW35" i="3"/>
  <c r="AW34" i="3"/>
  <c r="AW33" i="3"/>
  <c r="AW31" i="3"/>
  <c r="AW28" i="3"/>
  <c r="AW26" i="3"/>
  <c r="AW25" i="3"/>
  <c r="AW24" i="3"/>
  <c r="AW23" i="3"/>
  <c r="AW22" i="3"/>
  <c r="AW21" i="3"/>
  <c r="AW19" i="3"/>
  <c r="AW18" i="3"/>
  <c r="AW16" i="3"/>
  <c r="AW15" i="3"/>
  <c r="AW14" i="3"/>
  <c r="AW13" i="3"/>
  <c r="AW10" i="3"/>
  <c r="AW9" i="3"/>
  <c r="AM112" i="3"/>
  <c r="AM110" i="3"/>
  <c r="AM109" i="3"/>
  <c r="AM108" i="3"/>
  <c r="AM107" i="3"/>
  <c r="AM106" i="3"/>
  <c r="AM105" i="3"/>
  <c r="AM103" i="3"/>
  <c r="AM101" i="3"/>
  <c r="AM100" i="3"/>
  <c r="AM99" i="3"/>
  <c r="AM98" i="3"/>
  <c r="AM97" i="3"/>
  <c r="AM96" i="3"/>
  <c r="AM95" i="3"/>
  <c r="AM94" i="3"/>
  <c r="AM93" i="3"/>
  <c r="AM92" i="3"/>
  <c r="AM91" i="3"/>
  <c r="AM90" i="3"/>
  <c r="AM89" i="3"/>
  <c r="AM87" i="3"/>
  <c r="AM86" i="3"/>
  <c r="AM85" i="3"/>
  <c r="AM84" i="3"/>
  <c r="AM83" i="3"/>
  <c r="AM81" i="3"/>
  <c r="AM80" i="3"/>
  <c r="AM79" i="3"/>
  <c r="AM78" i="3"/>
  <c r="AM77" i="3"/>
  <c r="AM76" i="3"/>
  <c r="AM75" i="3"/>
  <c r="AM74" i="3"/>
  <c r="AM73" i="3"/>
  <c r="AM72" i="3"/>
  <c r="AM71" i="3"/>
  <c r="AM70" i="3"/>
  <c r="AM69" i="3"/>
  <c r="AM68" i="3"/>
  <c r="AM67" i="3"/>
  <c r="AM63" i="3"/>
  <c r="AM61" i="3"/>
  <c r="AM60" i="3"/>
  <c r="AM59" i="3"/>
  <c r="AM58" i="3"/>
  <c r="AM57" i="3"/>
  <c r="AM56" i="3"/>
  <c r="AM55" i="3"/>
  <c r="AM54" i="3"/>
  <c r="AM53" i="3"/>
  <c r="AM52" i="3"/>
  <c r="AM51" i="3"/>
  <c r="AM50" i="3"/>
  <c r="AM49" i="3"/>
  <c r="AM48" i="3"/>
  <c r="AM47" i="3"/>
  <c r="AM45" i="3"/>
  <c r="AM44" i="3"/>
  <c r="AM43" i="3"/>
  <c r="AM42" i="3"/>
  <c r="AM41" i="3"/>
  <c r="AM40" i="3"/>
  <c r="AM39" i="3"/>
  <c r="AM38" i="3"/>
  <c r="AM37" i="3"/>
  <c r="AM36" i="3"/>
  <c r="AM35" i="3"/>
  <c r="AM34" i="3"/>
  <c r="AM33" i="3"/>
  <c r="AM31" i="3"/>
  <c r="AM28" i="3"/>
  <c r="AM26" i="3"/>
  <c r="AM25" i="3"/>
  <c r="AM24" i="3"/>
  <c r="AM23" i="3"/>
  <c r="AM22" i="3"/>
  <c r="AM21" i="3"/>
  <c r="AM19" i="3"/>
  <c r="AM18" i="3"/>
  <c r="AM16" i="3"/>
  <c r="AM15" i="3"/>
  <c r="AM14" i="3"/>
  <c r="AM13" i="3"/>
  <c r="AM10" i="3"/>
  <c r="AM9" i="3"/>
  <c r="AC112" i="3"/>
  <c r="AC110" i="3"/>
  <c r="AC109" i="3"/>
  <c r="AC108" i="3"/>
  <c r="AC107" i="3"/>
  <c r="AC106" i="3"/>
  <c r="AC105" i="3"/>
  <c r="AC103" i="3"/>
  <c r="AC101" i="3"/>
  <c r="AC100" i="3"/>
  <c r="AC99" i="3"/>
  <c r="AC98" i="3"/>
  <c r="AC97" i="3"/>
  <c r="AC96" i="3"/>
  <c r="AC95" i="3"/>
  <c r="AC94" i="3"/>
  <c r="AC93" i="3"/>
  <c r="AC92" i="3"/>
  <c r="AC91" i="3"/>
  <c r="AC90" i="3"/>
  <c r="AC89" i="3"/>
  <c r="AC87" i="3"/>
  <c r="AC86" i="3"/>
  <c r="AC85" i="3"/>
  <c r="AC84" i="3"/>
  <c r="AC83" i="3"/>
  <c r="AC81" i="3"/>
  <c r="AC80" i="3"/>
  <c r="AC79" i="3"/>
  <c r="AC78" i="3"/>
  <c r="AC77" i="3"/>
  <c r="AC76" i="3"/>
  <c r="AC75" i="3"/>
  <c r="AC74" i="3"/>
  <c r="AC73" i="3"/>
  <c r="AC72" i="3"/>
  <c r="AC71" i="3"/>
  <c r="AC70" i="3"/>
  <c r="AC69" i="3"/>
  <c r="AC68" i="3"/>
  <c r="AC67" i="3"/>
  <c r="AC63" i="3"/>
  <c r="AC61" i="3"/>
  <c r="AC60" i="3"/>
  <c r="AC59" i="3"/>
  <c r="AC58" i="3"/>
  <c r="AC57" i="3"/>
  <c r="AC56" i="3"/>
  <c r="AC55" i="3"/>
  <c r="AC54" i="3"/>
  <c r="AC53" i="3"/>
  <c r="AC52" i="3"/>
  <c r="AC51" i="3"/>
  <c r="AC50" i="3"/>
  <c r="AC49" i="3"/>
  <c r="AC48" i="3"/>
  <c r="AC47" i="3"/>
  <c r="AC45" i="3"/>
  <c r="AC44" i="3"/>
  <c r="AC43" i="3"/>
  <c r="AC42" i="3"/>
  <c r="AC41" i="3"/>
  <c r="AC40" i="3"/>
  <c r="AC39" i="3"/>
  <c r="AC38" i="3"/>
  <c r="AC37" i="3"/>
  <c r="AC36" i="3"/>
  <c r="AC35" i="3"/>
  <c r="AC34" i="3"/>
  <c r="AC33" i="3"/>
  <c r="AC31" i="3"/>
  <c r="AC28" i="3"/>
  <c r="AC26" i="3"/>
  <c r="AC25" i="3"/>
  <c r="AC24" i="3"/>
  <c r="AC23" i="3"/>
  <c r="AC22" i="3"/>
  <c r="AC21" i="3"/>
  <c r="AC19" i="3"/>
  <c r="AC18" i="3"/>
  <c r="AC16" i="3"/>
  <c r="AC15" i="3"/>
  <c r="AC14" i="3"/>
  <c r="AC13" i="3"/>
  <c r="AC10" i="3"/>
  <c r="AC9" i="3"/>
  <c r="S112" i="3"/>
  <c r="S110" i="3"/>
  <c r="S109" i="3"/>
  <c r="S108" i="3"/>
  <c r="S107" i="3"/>
  <c r="S106" i="3"/>
  <c r="S105" i="3"/>
  <c r="S103" i="3"/>
  <c r="S101" i="3"/>
  <c r="S100" i="3"/>
  <c r="S99" i="3"/>
  <c r="S98" i="3"/>
  <c r="S97" i="3"/>
  <c r="S96" i="3"/>
  <c r="S95" i="3"/>
  <c r="S94" i="3"/>
  <c r="S93" i="3"/>
  <c r="S92" i="3"/>
  <c r="S91" i="3"/>
  <c r="S90" i="3"/>
  <c r="S89" i="3"/>
  <c r="S87" i="3"/>
  <c r="S86" i="3"/>
  <c r="S85" i="3"/>
  <c r="S84" i="3"/>
  <c r="S83" i="3"/>
  <c r="S81" i="3"/>
  <c r="S80" i="3"/>
  <c r="S79" i="3"/>
  <c r="S78" i="3"/>
  <c r="S77" i="3"/>
  <c r="S76" i="3"/>
  <c r="S75" i="3"/>
  <c r="S74" i="3"/>
  <c r="S73" i="3"/>
  <c r="S72" i="3"/>
  <c r="S71" i="3"/>
  <c r="S70" i="3"/>
  <c r="S69" i="3"/>
  <c r="S68" i="3"/>
  <c r="S67" i="3"/>
  <c r="S63" i="3"/>
  <c r="S61" i="3"/>
  <c r="S60" i="3"/>
  <c r="S59" i="3"/>
  <c r="S58" i="3"/>
  <c r="S57" i="3"/>
  <c r="S56" i="3"/>
  <c r="S55" i="3"/>
  <c r="S54" i="3"/>
  <c r="S53" i="3"/>
  <c r="S52" i="3"/>
  <c r="S51" i="3"/>
  <c r="S50" i="3"/>
  <c r="S49" i="3"/>
  <c r="S48" i="3"/>
  <c r="S47" i="3"/>
  <c r="S45" i="3"/>
  <c r="S44" i="3"/>
  <c r="S43" i="3"/>
  <c r="S42" i="3"/>
  <c r="S41" i="3"/>
  <c r="S40" i="3"/>
  <c r="S39" i="3"/>
  <c r="S38" i="3"/>
  <c r="S37" i="3"/>
  <c r="S36" i="3"/>
  <c r="S35" i="3"/>
  <c r="S34" i="3"/>
  <c r="S33" i="3"/>
  <c r="S31" i="3"/>
  <c r="S28" i="3"/>
  <c r="S26" i="3"/>
  <c r="S25" i="3"/>
  <c r="S24" i="3"/>
  <c r="S23" i="3"/>
  <c r="S22" i="3"/>
  <c r="S21" i="3"/>
  <c r="S19" i="3"/>
  <c r="S18" i="3"/>
  <c r="S16" i="3"/>
  <c r="S15" i="3"/>
  <c r="S14" i="3"/>
  <c r="S13" i="3"/>
  <c r="S10" i="3"/>
  <c r="S9" i="3"/>
  <c r="I112" i="3"/>
  <c r="I110" i="3"/>
  <c r="I109" i="3"/>
  <c r="I108" i="3"/>
  <c r="I107" i="3"/>
  <c r="I106" i="3"/>
  <c r="I105" i="3"/>
  <c r="I103" i="3"/>
  <c r="I101" i="3"/>
  <c r="I100" i="3"/>
  <c r="I99" i="3"/>
  <c r="I98" i="3"/>
  <c r="I97" i="3"/>
  <c r="I96" i="3"/>
  <c r="I95" i="3"/>
  <c r="I94" i="3"/>
  <c r="I93" i="3"/>
  <c r="I92" i="3"/>
  <c r="I91" i="3"/>
  <c r="I90" i="3"/>
  <c r="I89" i="3"/>
  <c r="I87" i="3"/>
  <c r="I86" i="3"/>
  <c r="I85" i="3"/>
  <c r="I84" i="3"/>
  <c r="I83" i="3"/>
  <c r="I81" i="3"/>
  <c r="I80" i="3"/>
  <c r="I79" i="3"/>
  <c r="I78" i="3"/>
  <c r="I77" i="3"/>
  <c r="I76" i="3"/>
  <c r="I75" i="3"/>
  <c r="I74" i="3"/>
  <c r="I73" i="3"/>
  <c r="I72" i="3"/>
  <c r="I71" i="3"/>
  <c r="I70" i="3"/>
  <c r="I69" i="3"/>
  <c r="I68" i="3"/>
  <c r="I67" i="3"/>
  <c r="I63" i="3"/>
  <c r="I61" i="3"/>
  <c r="I60" i="3"/>
  <c r="I59" i="3"/>
  <c r="I58" i="3"/>
  <c r="I57" i="3"/>
  <c r="I56" i="3"/>
  <c r="I55" i="3"/>
  <c r="I54" i="3"/>
  <c r="I53" i="3"/>
  <c r="I52" i="3"/>
  <c r="I51" i="3"/>
  <c r="I50" i="3"/>
  <c r="I49" i="3"/>
  <c r="I48" i="3"/>
  <c r="I47" i="3"/>
  <c r="I45" i="3"/>
  <c r="I44" i="3"/>
  <c r="I43" i="3"/>
  <c r="I42" i="3"/>
  <c r="I41" i="3"/>
  <c r="I40" i="3"/>
  <c r="I39" i="3"/>
  <c r="I38" i="3"/>
  <c r="I37" i="3"/>
  <c r="I36" i="3"/>
  <c r="I35" i="3"/>
  <c r="I34" i="3"/>
  <c r="I33" i="3"/>
  <c r="I31" i="3"/>
  <c r="I28" i="3"/>
  <c r="I26" i="3"/>
  <c r="I25" i="3"/>
  <c r="I24" i="3"/>
  <c r="I23" i="3"/>
  <c r="I22" i="3"/>
  <c r="I21" i="3"/>
  <c r="I19" i="3"/>
  <c r="I18" i="3"/>
  <c r="I16" i="3"/>
  <c r="I15" i="3"/>
  <c r="I14" i="3"/>
  <c r="I13" i="3"/>
  <c r="I10" i="3"/>
  <c r="I9" i="3"/>
  <c r="DA110" i="3" l="1"/>
  <c r="DA101" i="3"/>
  <c r="DA87" i="3"/>
  <c r="DA61" i="3"/>
  <c r="CZ60" i="3"/>
  <c r="CZ55" i="3"/>
  <c r="CZ54" i="3"/>
  <c r="CZ48" i="3"/>
  <c r="DA45" i="3"/>
  <c r="DA26" i="3"/>
  <c r="DA19" i="3"/>
  <c r="CQ110" i="3"/>
  <c r="CQ101" i="3"/>
  <c r="CQ87" i="3"/>
  <c r="CQ61" i="3"/>
  <c r="CP60" i="3"/>
  <c r="CP55" i="3"/>
  <c r="CP54" i="3"/>
  <c r="CP48" i="3"/>
  <c r="CQ45" i="3"/>
  <c r="CQ26" i="3"/>
  <c r="CQ19" i="3"/>
  <c r="CG110" i="3"/>
  <c r="CG101" i="3"/>
  <c r="CG87" i="3"/>
  <c r="CG61" i="3"/>
  <c r="CF60" i="3"/>
  <c r="CF55" i="3"/>
  <c r="CF54" i="3"/>
  <c r="CF48" i="3"/>
  <c r="CG45" i="3"/>
  <c r="CG26" i="3"/>
  <c r="CG19" i="3"/>
  <c r="BW110" i="3"/>
  <c r="BW101" i="3"/>
  <c r="BW87" i="3"/>
  <c r="BW61" i="3"/>
  <c r="BV60" i="3"/>
  <c r="BV55" i="3"/>
  <c r="BV54" i="3"/>
  <c r="BV48" i="3"/>
  <c r="BW45" i="3"/>
  <c r="BW26" i="3"/>
  <c r="BW19" i="3"/>
  <c r="BM110" i="3"/>
  <c r="BM101" i="3"/>
  <c r="BM87" i="3"/>
  <c r="BM61" i="3"/>
  <c r="BL60" i="3"/>
  <c r="BL55" i="3"/>
  <c r="BL54" i="3"/>
  <c r="BL48" i="3"/>
  <c r="BM45" i="3"/>
  <c r="BM26" i="3"/>
  <c r="BM19" i="3"/>
  <c r="BC110" i="3"/>
  <c r="BC101" i="3"/>
  <c r="BC87" i="3"/>
  <c r="BC61" i="3"/>
  <c r="BB60" i="3"/>
  <c r="BB55" i="3"/>
  <c r="BB54" i="3"/>
  <c r="BB48" i="3"/>
  <c r="BC45" i="3"/>
  <c r="BC26" i="3"/>
  <c r="BC19" i="3"/>
  <c r="AS110" i="3"/>
  <c r="AS101" i="3"/>
  <c r="AS87" i="3"/>
  <c r="AS61" i="3"/>
  <c r="AR60" i="3"/>
  <c r="AR55" i="3"/>
  <c r="AR54" i="3"/>
  <c r="AR48" i="3"/>
  <c r="AS45" i="3"/>
  <c r="AS26" i="3"/>
  <c r="AS19" i="3"/>
  <c r="AI110" i="3"/>
  <c r="AI101" i="3"/>
  <c r="AI87" i="3"/>
  <c r="AI61" i="3"/>
  <c r="AH60" i="3"/>
  <c r="AH55" i="3"/>
  <c r="AH54" i="3"/>
  <c r="AH48" i="3"/>
  <c r="AI45" i="3"/>
  <c r="AI26" i="3"/>
  <c r="AI19" i="3"/>
  <c r="Y110" i="3"/>
  <c r="Y101" i="3"/>
  <c r="Y87" i="3"/>
  <c r="Y61" i="3"/>
  <c r="X60" i="3"/>
  <c r="X55" i="3"/>
  <c r="X54" i="3"/>
  <c r="X48" i="3"/>
  <c r="Y45" i="3"/>
  <c r="Y26" i="3"/>
  <c r="Y19" i="3"/>
  <c r="O110" i="3"/>
  <c r="N55" i="3"/>
  <c r="N48" i="3"/>
  <c r="N54" i="3"/>
  <c r="S7" i="3" l="1"/>
  <c r="AI28" i="3"/>
  <c r="Y28" i="3"/>
  <c r="AS28" i="3"/>
  <c r="BM28" i="3"/>
  <c r="CQ28" i="3"/>
  <c r="BC28" i="3"/>
  <c r="BW28" i="3"/>
  <c r="CG28" i="3"/>
  <c r="DA28" i="3"/>
  <c r="AC7" i="3" l="1"/>
  <c r="AM7" i="3" l="1"/>
  <c r="AW7" i="3" l="1"/>
  <c r="BG7" i="3" l="1"/>
  <c r="BQ7" i="3" l="1"/>
  <c r="CA7" i="3" l="1"/>
  <c r="CK7" i="3" l="1"/>
  <c r="CU7" i="3" l="1"/>
  <c r="D71" i="3" l="1"/>
  <c r="E110" i="3"/>
  <c r="D48" i="3"/>
  <c r="D54" i="3"/>
  <c r="D60" i="3"/>
  <c r="D55" i="3"/>
  <c r="G18" i="3"/>
  <c r="G16" i="3"/>
  <c r="G15" i="3"/>
  <c r="G14" i="3"/>
  <c r="G25" i="3"/>
  <c r="G22" i="3"/>
  <c r="G24" i="3"/>
  <c r="G23" i="3"/>
  <c r="G44" i="3"/>
  <c r="G40" i="3"/>
  <c r="G36" i="3"/>
  <c r="G43" i="3"/>
  <c r="G39" i="3"/>
  <c r="G35" i="3"/>
  <c r="G42" i="3"/>
  <c r="G38" i="3"/>
  <c r="G34" i="3"/>
  <c r="G41" i="3"/>
  <c r="G37" i="3"/>
  <c r="G60" i="3"/>
  <c r="G56" i="3"/>
  <c r="G52" i="3"/>
  <c r="G48" i="3"/>
  <c r="G54" i="3"/>
  <c r="G57" i="3"/>
  <c r="G49" i="3"/>
  <c r="G59" i="3"/>
  <c r="G55" i="3"/>
  <c r="G51" i="3"/>
  <c r="G58" i="3"/>
  <c r="G50" i="3"/>
  <c r="G53" i="3"/>
  <c r="G80" i="3"/>
  <c r="G76" i="3"/>
  <c r="G72" i="3"/>
  <c r="G68" i="3"/>
  <c r="G69" i="3"/>
  <c r="G79" i="3"/>
  <c r="G75" i="3"/>
  <c r="G71" i="3"/>
  <c r="G67" i="3"/>
  <c r="G73" i="3"/>
  <c r="G78" i="3"/>
  <c r="G74" i="3"/>
  <c r="G70" i="3"/>
  <c r="G77" i="3"/>
  <c r="G86" i="3"/>
  <c r="G85" i="3"/>
  <c r="G84" i="3"/>
  <c r="G100" i="3"/>
  <c r="G96" i="3"/>
  <c r="G92" i="3"/>
  <c r="G93" i="3"/>
  <c r="G99" i="3"/>
  <c r="G95" i="3"/>
  <c r="G91" i="3"/>
  <c r="G98" i="3"/>
  <c r="G94" i="3"/>
  <c r="G90" i="3"/>
  <c r="G97" i="3"/>
  <c r="G108" i="3"/>
  <c r="G107" i="3"/>
  <c r="G106" i="3"/>
  <c r="G109" i="3"/>
  <c r="O101" i="3"/>
  <c r="O87" i="3"/>
  <c r="O61" i="3"/>
  <c r="N60" i="3"/>
  <c r="O45" i="3"/>
  <c r="O26" i="3"/>
  <c r="O19" i="3"/>
  <c r="G87" i="3" l="1"/>
  <c r="G110" i="3"/>
  <c r="G101" i="3"/>
  <c r="G26" i="3"/>
  <c r="G45" i="3"/>
  <c r="G19" i="3"/>
  <c r="G61" i="3"/>
  <c r="O28" i="3"/>
  <c r="G28" i="3" l="1"/>
  <c r="D29" i="19" l="1"/>
  <c r="D9" i="19"/>
  <c r="K8" i="13"/>
  <c r="D10" i="19" s="1"/>
  <c r="L8" i="13"/>
  <c r="M8" i="13"/>
  <c r="G9" i="19"/>
  <c r="I8" i="3"/>
  <c r="K9" i="3"/>
  <c r="P17" i="3" l="1"/>
  <c r="O66" i="3"/>
  <c r="G29" i="19"/>
  <c r="D19" i="19"/>
  <c r="D31" i="19" s="1"/>
  <c r="O65" i="3"/>
  <c r="O64" i="3"/>
  <c r="P108" i="3"/>
  <c r="P91" i="3"/>
  <c r="P97" i="3"/>
  <c r="P92" i="3"/>
  <c r="P80" i="3"/>
  <c r="P75" i="3"/>
  <c r="P74" i="3"/>
  <c r="P79" i="3"/>
  <c r="P52" i="3"/>
  <c r="P55" i="3"/>
  <c r="P54" i="3"/>
  <c r="P38" i="3"/>
  <c r="P44" i="3"/>
  <c r="P39" i="3"/>
  <c r="P16" i="3"/>
  <c r="P40" i="3"/>
  <c r="P24" i="3"/>
  <c r="P99" i="3"/>
  <c r="P85" i="3"/>
  <c r="P73" i="3"/>
  <c r="P49" i="3"/>
  <c r="P36" i="3"/>
  <c r="P14" i="3"/>
  <c r="P107" i="3"/>
  <c r="P98" i="3"/>
  <c r="P93" i="3"/>
  <c r="P86" i="3"/>
  <c r="P76" i="3"/>
  <c r="P71" i="3"/>
  <c r="P70" i="3"/>
  <c r="P77" i="3"/>
  <c r="P48" i="3"/>
  <c r="P51" i="3"/>
  <c r="P50" i="3"/>
  <c r="P34" i="3"/>
  <c r="P35" i="3"/>
  <c r="P15" i="3"/>
  <c r="P94" i="3"/>
  <c r="P72" i="3"/>
  <c r="P53" i="3"/>
  <c r="P41" i="3"/>
  <c r="P23" i="3"/>
  <c r="P106" i="3"/>
  <c r="P95" i="3"/>
  <c r="P90" i="3"/>
  <c r="P96" i="3"/>
  <c r="P84" i="3"/>
  <c r="P68" i="3"/>
  <c r="P78" i="3"/>
  <c r="P69" i="3"/>
  <c r="P56" i="3"/>
  <c r="P59" i="3"/>
  <c r="P58" i="3"/>
  <c r="P42" i="3"/>
  <c r="P37" i="3"/>
  <c r="P43" i="3"/>
  <c r="P22" i="3"/>
  <c r="P18" i="3"/>
  <c r="P109" i="3"/>
  <c r="P100" i="3"/>
  <c r="P67" i="3"/>
  <c r="P60" i="3"/>
  <c r="P57" i="3"/>
  <c r="P25" i="3"/>
  <c r="K9" i="13"/>
  <c r="G10" i="19" s="1"/>
  <c r="L9" i="13"/>
  <c r="M9" i="13"/>
  <c r="K10" i="3"/>
  <c r="D16" i="19"/>
  <c r="U9" i="3"/>
  <c r="S8" i="3"/>
  <c r="Z17" i="3" l="1"/>
  <c r="Q17" i="3"/>
  <c r="Y66" i="3"/>
  <c r="D41" i="19"/>
  <c r="G41" i="19"/>
  <c r="D32" i="19"/>
  <c r="D33" i="19" s="1"/>
  <c r="D37" i="19" s="1"/>
  <c r="D38" i="19" s="1"/>
  <c r="D44" i="19"/>
  <c r="J29" i="19"/>
  <c r="J9" i="19"/>
  <c r="G19" i="19"/>
  <c r="G31" i="19" s="1"/>
  <c r="N64" i="3"/>
  <c r="Y65" i="3"/>
  <c r="P65" i="3"/>
  <c r="Q65" i="3"/>
  <c r="Y64" i="3"/>
  <c r="P64" i="3"/>
  <c r="Q64" i="3"/>
  <c r="N100" i="3"/>
  <c r="Q70" i="3"/>
  <c r="Q77" i="3"/>
  <c r="Q52" i="3"/>
  <c r="Q48" i="3"/>
  <c r="Q24" i="3"/>
  <c r="Q34" i="3"/>
  <c r="Q54" i="3"/>
  <c r="Q109" i="3"/>
  <c r="Q60" i="3"/>
  <c r="Q108" i="3"/>
  <c r="Q106" i="3"/>
  <c r="Q44" i="3"/>
  <c r="Q58" i="3"/>
  <c r="Q107" i="3"/>
  <c r="Q23" i="3"/>
  <c r="Q15" i="3"/>
  <c r="Q35" i="3"/>
  <c r="Q50" i="3"/>
  <c r="Q100" i="3"/>
  <c r="Q49" i="3"/>
  <c r="Q96" i="3"/>
  <c r="Q99" i="3"/>
  <c r="Q18" i="3"/>
  <c r="Q40" i="3"/>
  <c r="Q80" i="3"/>
  <c r="Q14" i="3"/>
  <c r="Q95" i="3"/>
  <c r="Q53" i="3"/>
  <c r="Q91" i="3"/>
  <c r="Q98" i="3"/>
  <c r="Q69" i="3"/>
  <c r="Q39" i="3"/>
  <c r="Q78" i="3"/>
  <c r="Q51" i="3"/>
  <c r="Q25" i="3"/>
  <c r="Q94" i="3"/>
  <c r="Q57" i="3"/>
  <c r="Q90" i="3"/>
  <c r="Q84" i="3"/>
  <c r="Q42" i="3"/>
  <c r="Q16" i="3"/>
  <c r="Q56" i="3"/>
  <c r="Q43" i="3"/>
  <c r="Q72" i="3"/>
  <c r="Q68" i="3"/>
  <c r="Q76" i="3"/>
  <c r="Q59" i="3"/>
  <c r="Q22" i="3"/>
  <c r="Q71" i="3"/>
  <c r="Q74" i="3"/>
  <c r="Q73" i="3"/>
  <c r="Q36" i="3"/>
  <c r="Q75" i="3"/>
  <c r="Q86" i="3"/>
  <c r="Q38" i="3"/>
  <c r="Q85" i="3"/>
  <c r="Q92" i="3"/>
  <c r="Q97" i="3"/>
  <c r="Q93" i="3"/>
  <c r="Q55" i="3"/>
  <c r="Q37" i="3"/>
  <c r="Q79" i="3"/>
  <c r="Q67" i="3"/>
  <c r="Q41" i="3"/>
  <c r="P101" i="3"/>
  <c r="Z99" i="3"/>
  <c r="Z91" i="3"/>
  <c r="Z74" i="3"/>
  <c r="Z55" i="3"/>
  <c r="Z43" i="3"/>
  <c r="Z35" i="3"/>
  <c r="Z108" i="3"/>
  <c r="Z70" i="3"/>
  <c r="Z14" i="3"/>
  <c r="Z92" i="3"/>
  <c r="Z75" i="3"/>
  <c r="Z56" i="3"/>
  <c r="Z42" i="3"/>
  <c r="Z23" i="3"/>
  <c r="Z25" i="3"/>
  <c r="Z54" i="3"/>
  <c r="Z84" i="3"/>
  <c r="Z95" i="3"/>
  <c r="Z50" i="3"/>
  <c r="Z100" i="3"/>
  <c r="Z96" i="3"/>
  <c r="Z51" i="3"/>
  <c r="Z18" i="3"/>
  <c r="Z97" i="3"/>
  <c r="Z80" i="3"/>
  <c r="Z72" i="3"/>
  <c r="Z52" i="3"/>
  <c r="Z41" i="3"/>
  <c r="Z24" i="3"/>
  <c r="Z106" i="3"/>
  <c r="Z68" i="3"/>
  <c r="Z98" i="3"/>
  <c r="Z90" i="3"/>
  <c r="Z73" i="3"/>
  <c r="Z53" i="3"/>
  <c r="Z40" i="3"/>
  <c r="Z15" i="3"/>
  <c r="Z22" i="3"/>
  <c r="Z36" i="3"/>
  <c r="Z59" i="3"/>
  <c r="Z79" i="3"/>
  <c r="Z38" i="3"/>
  <c r="Z34" i="3"/>
  <c r="Z93" i="3"/>
  <c r="Z76" i="3"/>
  <c r="Z57" i="3"/>
  <c r="Z48" i="3"/>
  <c r="Z37" i="3"/>
  <c r="Z44" i="3"/>
  <c r="Z85" i="3"/>
  <c r="Z16" i="3"/>
  <c r="Z94" i="3"/>
  <c r="Z77" i="3"/>
  <c r="Z58" i="3"/>
  <c r="Z49" i="3"/>
  <c r="Z67" i="3"/>
  <c r="Z86" i="3"/>
  <c r="Z69" i="3"/>
  <c r="Z107" i="3"/>
  <c r="Z78" i="3"/>
  <c r="Z39" i="3"/>
  <c r="Z60" i="3"/>
  <c r="Z71" i="3"/>
  <c r="Z109" i="3"/>
  <c r="K10" i="13"/>
  <c r="J10" i="19" s="1"/>
  <c r="M10" i="13"/>
  <c r="L10" i="13"/>
  <c r="P110" i="3"/>
  <c r="AE9" i="3"/>
  <c r="U10" i="3"/>
  <c r="D13" i="19"/>
  <c r="G16" i="19"/>
  <c r="AC8" i="3"/>
  <c r="AA17" i="3" l="1"/>
  <c r="AJ17" i="3"/>
  <c r="AI66" i="3"/>
  <c r="M29" i="19"/>
  <c r="M9" i="19"/>
  <c r="J41" i="19"/>
  <c r="G32" i="19"/>
  <c r="G33" i="19" s="1"/>
  <c r="G44" i="19"/>
  <c r="D45" i="19"/>
  <c r="D42" i="19"/>
  <c r="J19" i="19"/>
  <c r="J31" i="19" s="1"/>
  <c r="X64" i="3"/>
  <c r="AI65" i="3"/>
  <c r="AA65" i="3"/>
  <c r="Z65" i="3"/>
  <c r="Z64" i="3"/>
  <c r="AI64" i="3"/>
  <c r="AH64" i="3" s="1"/>
  <c r="AA64" i="3"/>
  <c r="X100" i="3"/>
  <c r="Q45" i="3"/>
  <c r="Q110" i="3"/>
  <c r="Q87" i="3"/>
  <c r="Q101" i="3"/>
  <c r="Q26" i="3"/>
  <c r="Q61" i="3"/>
  <c r="Q19" i="3"/>
  <c r="AA94" i="3"/>
  <c r="AA35" i="3"/>
  <c r="AA109" i="3"/>
  <c r="AA74" i="3"/>
  <c r="AA96" i="3"/>
  <c r="AA41" i="3"/>
  <c r="AA107" i="3"/>
  <c r="AA57" i="3"/>
  <c r="AA75" i="3"/>
  <c r="AA71" i="3"/>
  <c r="AA42" i="3"/>
  <c r="AA14" i="3"/>
  <c r="AA54" i="3"/>
  <c r="AA77" i="3"/>
  <c r="AA24" i="3"/>
  <c r="AA92" i="3"/>
  <c r="AA50" i="3"/>
  <c r="AA79" i="3"/>
  <c r="AA99" i="3"/>
  <c r="AA95" i="3"/>
  <c r="AA90" i="3"/>
  <c r="AA58" i="3"/>
  <c r="AA72" i="3"/>
  <c r="AA15" i="3"/>
  <c r="AA80" i="3"/>
  <c r="AA34" i="3"/>
  <c r="AA108" i="3"/>
  <c r="AA36" i="3"/>
  <c r="AA25" i="3"/>
  <c r="AA93" i="3"/>
  <c r="AA69" i="3"/>
  <c r="AA43" i="3"/>
  <c r="AA70" i="3"/>
  <c r="AA22" i="3"/>
  <c r="AA100" i="3"/>
  <c r="AA68" i="3"/>
  <c r="AA73" i="3"/>
  <c r="AA49" i="3"/>
  <c r="AA56" i="3"/>
  <c r="AA55" i="3"/>
  <c r="AA51" i="3"/>
  <c r="AA39" i="3"/>
  <c r="AA60" i="3"/>
  <c r="AA37" i="3"/>
  <c r="AA23" i="3"/>
  <c r="AA76" i="3"/>
  <c r="AA48" i="3"/>
  <c r="AA85" i="3"/>
  <c r="AA38" i="3"/>
  <c r="AA91" i="3"/>
  <c r="AA44" i="3"/>
  <c r="AA18" i="3"/>
  <c r="AA40" i="3"/>
  <c r="AA78" i="3"/>
  <c r="AA53" i="3"/>
  <c r="AA59" i="3"/>
  <c r="AA106" i="3"/>
  <c r="AA86" i="3"/>
  <c r="AA67" i="3"/>
  <c r="AA84" i="3"/>
  <c r="AA52" i="3"/>
  <c r="AA97" i="3"/>
  <c r="AA16" i="3"/>
  <c r="AA98" i="3"/>
  <c r="Z110" i="3"/>
  <c r="AJ100" i="3"/>
  <c r="AJ60" i="3"/>
  <c r="AJ96" i="3"/>
  <c r="AJ79" i="3"/>
  <c r="AJ71" i="3"/>
  <c r="AJ51" i="3"/>
  <c r="AJ40" i="3"/>
  <c r="AJ25" i="3"/>
  <c r="AJ107" i="3"/>
  <c r="AJ78" i="3"/>
  <c r="AJ69" i="3"/>
  <c r="AJ37" i="3"/>
  <c r="AJ80" i="3"/>
  <c r="AJ48" i="3"/>
  <c r="AJ54" i="3"/>
  <c r="AJ44" i="3"/>
  <c r="AJ91" i="3"/>
  <c r="AJ55" i="3"/>
  <c r="AJ67" i="3"/>
  <c r="AJ99" i="3"/>
  <c r="AJ85" i="3"/>
  <c r="AJ16" i="3"/>
  <c r="AJ94" i="3"/>
  <c r="AJ77" i="3"/>
  <c r="AJ58" i="3"/>
  <c r="AJ49" i="3"/>
  <c r="AJ38" i="3"/>
  <c r="AJ23" i="3"/>
  <c r="AJ95" i="3"/>
  <c r="AJ74" i="3"/>
  <c r="AJ59" i="3"/>
  <c r="AJ24" i="3"/>
  <c r="AJ76" i="3"/>
  <c r="AJ97" i="3"/>
  <c r="AJ43" i="3"/>
  <c r="AJ18" i="3"/>
  <c r="AJ108" i="3"/>
  <c r="AJ70" i="3"/>
  <c r="AJ14" i="3"/>
  <c r="AJ92" i="3"/>
  <c r="AJ56" i="3"/>
  <c r="AJ36" i="3"/>
  <c r="AJ50" i="3"/>
  <c r="AJ15" i="3"/>
  <c r="AJ39" i="3"/>
  <c r="AJ106" i="3"/>
  <c r="AJ68" i="3"/>
  <c r="AJ98" i="3"/>
  <c r="AJ90" i="3"/>
  <c r="AJ73" i="3"/>
  <c r="AJ53" i="3"/>
  <c r="AJ42" i="3"/>
  <c r="AJ34" i="3"/>
  <c r="AJ109" i="3"/>
  <c r="AJ86" i="3"/>
  <c r="AJ93" i="3"/>
  <c r="AJ41" i="3"/>
  <c r="AJ84" i="3"/>
  <c r="AJ52" i="3"/>
  <c r="AJ57" i="3"/>
  <c r="AJ35" i="3"/>
  <c r="AJ75" i="3"/>
  <c r="AJ22" i="3"/>
  <c r="AJ72" i="3"/>
  <c r="K11" i="13"/>
  <c r="M10" i="19" s="1"/>
  <c r="M11" i="13"/>
  <c r="L11" i="13"/>
  <c r="Z101" i="3"/>
  <c r="Z87" i="3"/>
  <c r="Z19" i="3"/>
  <c r="Z26" i="3"/>
  <c r="Z61" i="3"/>
  <c r="Z45" i="3"/>
  <c r="AM8" i="3"/>
  <c r="AO9" i="3"/>
  <c r="AE10" i="3"/>
  <c r="J16" i="19"/>
  <c r="G13" i="19"/>
  <c r="AT17" i="3" l="1"/>
  <c r="AK17" i="3"/>
  <c r="AS66" i="3"/>
  <c r="P9" i="19"/>
  <c r="P29" i="19"/>
  <c r="M19" i="19"/>
  <c r="M31" i="19" s="1"/>
  <c r="G37" i="19"/>
  <c r="G38" i="19" s="1"/>
  <c r="J32" i="19"/>
  <c r="J33" i="19" s="1"/>
  <c r="J44" i="19"/>
  <c r="D48" i="19"/>
  <c r="M41" i="19"/>
  <c r="AS65" i="3"/>
  <c r="AJ65" i="3"/>
  <c r="AK65" i="3"/>
  <c r="AJ64" i="3"/>
  <c r="AS64" i="3"/>
  <c r="AK64" i="3"/>
  <c r="AI81" i="3"/>
  <c r="AH100" i="3"/>
  <c r="Q28" i="3"/>
  <c r="AA87" i="3"/>
  <c r="AA61" i="3"/>
  <c r="AA101" i="3"/>
  <c r="AA19" i="3"/>
  <c r="AA26" i="3"/>
  <c r="AA45" i="3"/>
  <c r="AA110" i="3"/>
  <c r="AK51" i="3"/>
  <c r="AK91" i="3"/>
  <c r="AK58" i="3"/>
  <c r="AK16" i="3"/>
  <c r="AK53" i="3"/>
  <c r="AK57" i="3"/>
  <c r="AK92" i="3"/>
  <c r="AK40" i="3"/>
  <c r="AK80" i="3"/>
  <c r="AK49" i="3"/>
  <c r="AK78" i="3"/>
  <c r="AK42" i="3"/>
  <c r="AK85" i="3"/>
  <c r="AK44" i="3"/>
  <c r="AK36" i="3"/>
  <c r="AK25" i="3"/>
  <c r="AK48" i="3"/>
  <c r="AK38" i="3"/>
  <c r="AK76" i="3"/>
  <c r="AK34" i="3"/>
  <c r="AK52" i="3"/>
  <c r="AK93" i="3"/>
  <c r="AK95" i="3"/>
  <c r="AK71" i="3"/>
  <c r="AK77" i="3"/>
  <c r="AK73" i="3"/>
  <c r="AK41" i="3"/>
  <c r="AK107" i="3"/>
  <c r="AK39" i="3"/>
  <c r="AK23" i="3"/>
  <c r="AK60" i="3"/>
  <c r="AK109" i="3"/>
  <c r="AK43" i="3"/>
  <c r="AK56" i="3"/>
  <c r="AK72" i="3"/>
  <c r="AK22" i="3"/>
  <c r="AK24" i="3"/>
  <c r="AK55" i="3"/>
  <c r="AK37" i="3"/>
  <c r="AK18" i="3"/>
  <c r="AK108" i="3"/>
  <c r="AK67" i="3"/>
  <c r="AK50" i="3"/>
  <c r="AK86" i="3"/>
  <c r="AK35" i="3"/>
  <c r="AK69" i="3"/>
  <c r="AK74" i="3"/>
  <c r="AK84" i="3"/>
  <c r="AK100" i="3"/>
  <c r="AK79" i="3"/>
  <c r="AK14" i="3"/>
  <c r="AK96" i="3"/>
  <c r="AK99" i="3"/>
  <c r="AK106" i="3"/>
  <c r="AK54" i="3"/>
  <c r="AK98" i="3"/>
  <c r="AK15" i="3"/>
  <c r="AK75" i="3"/>
  <c r="AK68" i="3"/>
  <c r="AK59" i="3"/>
  <c r="AK94" i="3"/>
  <c r="AK97" i="3"/>
  <c r="AK90" i="3"/>
  <c r="AK70" i="3"/>
  <c r="AJ87" i="3"/>
  <c r="AT55" i="3"/>
  <c r="AT106" i="3"/>
  <c r="AT79" i="3"/>
  <c r="AT25" i="3"/>
  <c r="AT72" i="3"/>
  <c r="AT100" i="3"/>
  <c r="AT58" i="3"/>
  <c r="AT49" i="3"/>
  <c r="AT39" i="3"/>
  <c r="AT56" i="3"/>
  <c r="AT75" i="3"/>
  <c r="AT67" i="3"/>
  <c r="AT108" i="3"/>
  <c r="AT34" i="3"/>
  <c r="AT44" i="3"/>
  <c r="AT98" i="3"/>
  <c r="AT99" i="3"/>
  <c r="AT43" i="3"/>
  <c r="AT68" i="3"/>
  <c r="AT71" i="3"/>
  <c r="AT54" i="3"/>
  <c r="AT52" i="3"/>
  <c r="AT60" i="3"/>
  <c r="AT38" i="3"/>
  <c r="AT23" i="3"/>
  <c r="AT18" i="3"/>
  <c r="AT36" i="3"/>
  <c r="AT22" i="3"/>
  <c r="AT93" i="3"/>
  <c r="AT14" i="3"/>
  <c r="AT50" i="3"/>
  <c r="AT76" i="3"/>
  <c r="AT42" i="3"/>
  <c r="AT74" i="3"/>
  <c r="AT86" i="3"/>
  <c r="AT96" i="3"/>
  <c r="AT40" i="3"/>
  <c r="AT80" i="3"/>
  <c r="AT24" i="3"/>
  <c r="AT94" i="3"/>
  <c r="AT77" i="3"/>
  <c r="AT59" i="3"/>
  <c r="AT92" i="3"/>
  <c r="AT85" i="3"/>
  <c r="AT73" i="3"/>
  <c r="AT37" i="3"/>
  <c r="AT53" i="3"/>
  <c r="AT15" i="3"/>
  <c r="AT70" i="3"/>
  <c r="AT51" i="3"/>
  <c r="AT69" i="3"/>
  <c r="AT109" i="3"/>
  <c r="AT48" i="3"/>
  <c r="AT41" i="3"/>
  <c r="AT91" i="3"/>
  <c r="AT97" i="3"/>
  <c r="AT95" i="3"/>
  <c r="AT57" i="3"/>
  <c r="AT16" i="3"/>
  <c r="AT90" i="3"/>
  <c r="AT107" i="3"/>
  <c r="AT84" i="3"/>
  <c r="AT78" i="3"/>
  <c r="AT35" i="3"/>
  <c r="Z28" i="3"/>
  <c r="AJ45" i="3"/>
  <c r="AJ101" i="3"/>
  <c r="AJ61" i="3"/>
  <c r="AJ26" i="3"/>
  <c r="AJ19" i="3"/>
  <c r="L12" i="13"/>
  <c r="K12" i="13"/>
  <c r="P10" i="19" s="1"/>
  <c r="M12" i="13"/>
  <c r="AJ110" i="3"/>
  <c r="G17" i="19"/>
  <c r="AO10" i="3"/>
  <c r="M16" i="19"/>
  <c r="J13" i="19"/>
  <c r="AW8" i="3"/>
  <c r="AY9" i="3"/>
  <c r="AU17" i="3" l="1"/>
  <c r="BD17" i="3"/>
  <c r="BC66" i="3"/>
  <c r="G42" i="19"/>
  <c r="G45" i="19"/>
  <c r="P19" i="19"/>
  <c r="P31" i="19" s="1"/>
  <c r="J37" i="19"/>
  <c r="J38" i="19" s="1"/>
  <c r="D52" i="19"/>
  <c r="D51" i="19"/>
  <c r="D53" i="19"/>
  <c r="S29" i="19"/>
  <c r="S9" i="19"/>
  <c r="P41" i="19"/>
  <c r="M32" i="19"/>
  <c r="M33" i="19" s="1"/>
  <c r="M37" i="19" s="1"/>
  <c r="M38" i="19" s="1"/>
  <c r="M44" i="19"/>
  <c r="G15" i="19"/>
  <c r="AR64" i="3"/>
  <c r="BC65" i="3"/>
  <c r="AU65" i="3"/>
  <c r="AT65" i="3"/>
  <c r="BC64" i="3"/>
  <c r="AT64" i="3"/>
  <c r="AU64" i="3"/>
  <c r="AI103" i="3"/>
  <c r="AI112" i="3"/>
  <c r="AH67" i="3" s="1"/>
  <c r="AR100" i="3"/>
  <c r="AA28" i="3"/>
  <c r="AK110" i="3"/>
  <c r="AK87" i="3"/>
  <c r="AK19" i="3"/>
  <c r="AK61" i="3"/>
  <c r="AK26" i="3"/>
  <c r="AK101" i="3"/>
  <c r="AK45" i="3"/>
  <c r="AU60" i="3"/>
  <c r="AU22" i="3"/>
  <c r="AU16" i="3"/>
  <c r="AU91" i="3"/>
  <c r="AU68" i="3"/>
  <c r="AU23" i="3"/>
  <c r="AU51" i="3"/>
  <c r="AU24" i="3"/>
  <c r="AU93" i="3"/>
  <c r="AU50" i="3"/>
  <c r="AU80" i="3"/>
  <c r="AU43" i="3"/>
  <c r="AU97" i="3"/>
  <c r="AU55" i="3"/>
  <c r="AU37" i="3"/>
  <c r="AU70" i="3"/>
  <c r="AU39" i="3"/>
  <c r="AU109" i="3"/>
  <c r="AU98" i="3"/>
  <c r="AU107" i="3"/>
  <c r="AU52" i="3"/>
  <c r="AU57" i="3"/>
  <c r="AU54" i="3"/>
  <c r="AU92" i="3"/>
  <c r="AU69" i="3"/>
  <c r="AU90" i="3"/>
  <c r="AU67" i="3"/>
  <c r="AU94" i="3"/>
  <c r="AU84" i="3"/>
  <c r="AU25" i="3"/>
  <c r="AU14" i="3"/>
  <c r="AU75" i="3"/>
  <c r="AU15" i="3"/>
  <c r="AU73" i="3"/>
  <c r="AU99" i="3"/>
  <c r="AU77" i="3"/>
  <c r="AU18" i="3"/>
  <c r="AU108" i="3"/>
  <c r="AU71" i="3"/>
  <c r="AU36" i="3"/>
  <c r="AU34" i="3"/>
  <c r="AU38" i="3"/>
  <c r="AU86" i="3"/>
  <c r="AU56" i="3"/>
  <c r="AU72" i="3"/>
  <c r="AU53" i="3"/>
  <c r="AU59" i="3"/>
  <c r="AU58" i="3"/>
  <c r="AU78" i="3"/>
  <c r="AU96" i="3"/>
  <c r="AU76" i="3"/>
  <c r="AU100" i="3"/>
  <c r="AU85" i="3"/>
  <c r="AU74" i="3"/>
  <c r="AU79" i="3"/>
  <c r="AU44" i="3"/>
  <c r="AU41" i="3"/>
  <c r="AU42" i="3"/>
  <c r="AU35" i="3"/>
  <c r="AU49" i="3"/>
  <c r="AU48" i="3"/>
  <c r="AU40" i="3"/>
  <c r="AU95" i="3"/>
  <c r="AU106" i="3"/>
  <c r="AT87" i="3"/>
  <c r="AT19" i="3"/>
  <c r="AT110" i="3"/>
  <c r="BD99" i="3"/>
  <c r="BD95" i="3"/>
  <c r="BD24" i="3"/>
  <c r="BD98" i="3"/>
  <c r="BD42" i="3"/>
  <c r="BD79" i="3"/>
  <c r="BD25" i="3"/>
  <c r="BD50" i="3"/>
  <c r="BD69" i="3"/>
  <c r="BD70" i="3"/>
  <c r="BD23" i="3"/>
  <c r="BD38" i="3"/>
  <c r="BD15" i="3"/>
  <c r="BD68" i="3"/>
  <c r="BD22" i="3"/>
  <c r="BD18" i="3"/>
  <c r="BD36" i="3"/>
  <c r="BD51" i="3"/>
  <c r="BD77" i="3"/>
  <c r="BD57" i="3"/>
  <c r="BD106" i="3"/>
  <c r="BD91" i="3"/>
  <c r="BD76" i="3"/>
  <c r="BD100" i="3"/>
  <c r="BD90" i="3"/>
  <c r="BD34" i="3"/>
  <c r="BD71" i="3"/>
  <c r="BD84" i="3"/>
  <c r="BD39" i="3"/>
  <c r="BD96" i="3"/>
  <c r="BD67" i="3"/>
  <c r="BD80" i="3"/>
  <c r="BD78" i="3"/>
  <c r="BD97" i="3"/>
  <c r="BD54" i="3"/>
  <c r="BD48" i="3"/>
  <c r="BD43" i="3"/>
  <c r="BD74" i="3"/>
  <c r="BD86" i="3"/>
  <c r="BD108" i="3"/>
  <c r="BD75" i="3"/>
  <c r="BD55" i="3"/>
  <c r="BD41" i="3"/>
  <c r="BD107" i="3"/>
  <c r="BD53" i="3"/>
  <c r="BD16" i="3"/>
  <c r="BD40" i="3"/>
  <c r="BD72" i="3"/>
  <c r="BD85" i="3"/>
  <c r="BD37" i="3"/>
  <c r="BD49" i="3"/>
  <c r="BD94" i="3"/>
  <c r="BD56" i="3"/>
  <c r="BD35" i="3"/>
  <c r="BD44" i="3"/>
  <c r="BD58" i="3"/>
  <c r="BD92" i="3"/>
  <c r="BD52" i="3"/>
  <c r="BD60" i="3"/>
  <c r="BD73" i="3"/>
  <c r="BD93" i="3"/>
  <c r="BD59" i="3"/>
  <c r="BD109" i="3"/>
  <c r="BD14" i="3"/>
  <c r="AJ28" i="3"/>
  <c r="M13" i="13"/>
  <c r="L13" i="13"/>
  <c r="K13" i="13"/>
  <c r="S10" i="19" s="1"/>
  <c r="AT61" i="3"/>
  <c r="AT45" i="3"/>
  <c r="AT101" i="3"/>
  <c r="AT26" i="3"/>
  <c r="AY10" i="3"/>
  <c r="J17" i="19"/>
  <c r="BI9" i="3"/>
  <c r="BG8" i="3"/>
  <c r="M13" i="19"/>
  <c r="P16" i="19"/>
  <c r="BN17" i="3" l="1"/>
  <c r="BE17" i="3"/>
  <c r="BM66" i="3"/>
  <c r="D23" i="19"/>
  <c r="D24" i="19"/>
  <c r="D22" i="19"/>
  <c r="G48" i="19"/>
  <c r="G53" i="19" s="1"/>
  <c r="J45" i="19"/>
  <c r="J42" i="19"/>
  <c r="S19" i="19"/>
  <c r="S31" i="19" s="1"/>
  <c r="S41" i="19"/>
  <c r="V9" i="19"/>
  <c r="V29" i="19"/>
  <c r="P44" i="19"/>
  <c r="P32" i="19"/>
  <c r="P33" i="19" s="1"/>
  <c r="P37" i="19" s="1"/>
  <c r="P38" i="19" s="1"/>
  <c r="M45" i="19"/>
  <c r="M42" i="19"/>
  <c r="J15" i="19"/>
  <c r="BB64" i="3"/>
  <c r="BM65" i="3"/>
  <c r="BD65" i="3"/>
  <c r="BE65" i="3"/>
  <c r="BD64" i="3"/>
  <c r="BM64" i="3"/>
  <c r="BE64" i="3"/>
  <c r="BB100" i="3"/>
  <c r="AU110" i="3"/>
  <c r="AU26" i="3"/>
  <c r="AK28" i="3"/>
  <c r="AU61" i="3"/>
  <c r="AU19" i="3"/>
  <c r="AU101" i="3"/>
  <c r="AU45" i="3"/>
  <c r="AU87" i="3"/>
  <c r="BE72" i="3"/>
  <c r="BE44" i="3"/>
  <c r="BE60" i="3"/>
  <c r="BE43" i="3"/>
  <c r="BE67" i="3"/>
  <c r="BE68" i="3"/>
  <c r="BE95" i="3"/>
  <c r="BE58" i="3"/>
  <c r="BE55" i="3"/>
  <c r="BE34" i="3"/>
  <c r="BE59" i="3"/>
  <c r="BE57" i="3"/>
  <c r="BE107" i="3"/>
  <c r="BE98" i="3"/>
  <c r="BE56" i="3"/>
  <c r="BE53" i="3"/>
  <c r="BE106" i="3"/>
  <c r="BE99" i="3"/>
  <c r="BE76" i="3"/>
  <c r="BE86" i="3"/>
  <c r="BE70" i="3"/>
  <c r="BE93" i="3"/>
  <c r="BE37" i="3"/>
  <c r="BE96" i="3"/>
  <c r="BE51" i="3"/>
  <c r="BE25" i="3"/>
  <c r="BE77" i="3"/>
  <c r="BE23" i="3"/>
  <c r="BE90" i="3"/>
  <c r="BE39" i="3"/>
  <c r="BE97" i="3"/>
  <c r="BE36" i="3"/>
  <c r="BE15" i="3"/>
  <c r="BE108" i="3"/>
  <c r="BE18" i="3"/>
  <c r="BE42" i="3"/>
  <c r="BE75" i="3"/>
  <c r="BE22" i="3"/>
  <c r="BE84" i="3"/>
  <c r="BE109" i="3"/>
  <c r="BE78" i="3"/>
  <c r="BE92" i="3"/>
  <c r="BE94" i="3"/>
  <c r="BE38" i="3"/>
  <c r="BE54" i="3"/>
  <c r="BE50" i="3"/>
  <c r="BE73" i="3"/>
  <c r="BE100" i="3"/>
  <c r="BE52" i="3"/>
  <c r="BE71" i="3"/>
  <c r="BE16" i="3"/>
  <c r="BE40" i="3"/>
  <c r="BE79" i="3"/>
  <c r="BE74" i="3"/>
  <c r="BE80" i="3"/>
  <c r="BE49" i="3"/>
  <c r="BE85" i="3"/>
  <c r="BE48" i="3"/>
  <c r="BE69" i="3"/>
  <c r="BE91" i="3"/>
  <c r="BE14" i="3"/>
  <c r="BE35" i="3"/>
  <c r="BE41" i="3"/>
  <c r="BE24" i="3"/>
  <c r="AT28" i="3"/>
  <c r="BD19" i="3"/>
  <c r="BN97" i="3"/>
  <c r="BN41" i="3"/>
  <c r="BN56" i="3"/>
  <c r="BN60" i="3"/>
  <c r="BN93" i="3"/>
  <c r="BN96" i="3"/>
  <c r="BN85" i="3"/>
  <c r="BN15" i="3"/>
  <c r="BN35" i="3"/>
  <c r="BN67" i="3"/>
  <c r="BN99" i="3"/>
  <c r="BN108" i="3"/>
  <c r="BN109" i="3"/>
  <c r="BN95" i="3"/>
  <c r="BN106" i="3"/>
  <c r="BN68" i="3"/>
  <c r="BN23" i="3"/>
  <c r="BN72" i="3"/>
  <c r="BN94" i="3"/>
  <c r="BN38" i="3"/>
  <c r="BN40" i="3"/>
  <c r="BN59" i="3"/>
  <c r="BN98" i="3"/>
  <c r="BN80" i="3"/>
  <c r="BN24" i="3"/>
  <c r="BN22" i="3"/>
  <c r="BN53" i="3"/>
  <c r="BN74" i="3"/>
  <c r="BN75" i="3"/>
  <c r="BN14" i="3"/>
  <c r="BN91" i="3"/>
  <c r="BN92" i="3"/>
  <c r="BN70" i="3"/>
  <c r="BN57" i="3"/>
  <c r="BN49" i="3"/>
  <c r="BN76" i="3"/>
  <c r="BN55" i="3"/>
  <c r="BN44" i="3"/>
  <c r="BN25" i="3"/>
  <c r="BN50" i="3"/>
  <c r="BN73" i="3"/>
  <c r="BN79" i="3"/>
  <c r="BN39" i="3"/>
  <c r="BN52" i="3"/>
  <c r="BN77" i="3"/>
  <c r="BN100" i="3"/>
  <c r="BN84" i="3"/>
  <c r="BN37" i="3"/>
  <c r="BN86" i="3"/>
  <c r="BN54" i="3"/>
  <c r="BN48" i="3"/>
  <c r="BN36" i="3"/>
  <c r="BN34" i="3"/>
  <c r="BN58" i="3"/>
  <c r="BN43" i="3"/>
  <c r="BN16" i="3"/>
  <c r="BN51" i="3"/>
  <c r="BN90" i="3"/>
  <c r="BN107" i="3"/>
  <c r="BN69" i="3"/>
  <c r="BN42" i="3"/>
  <c r="BN71" i="3"/>
  <c r="BN18" i="3"/>
  <c r="BN78" i="3"/>
  <c r="BD101" i="3"/>
  <c r="BD45" i="3"/>
  <c r="M14" i="13"/>
  <c r="L14" i="13"/>
  <c r="K14" i="13"/>
  <c r="V10" i="19" s="1"/>
  <c r="BD61" i="3"/>
  <c r="BD87" i="3"/>
  <c r="BD110" i="3"/>
  <c r="BD26" i="3"/>
  <c r="M17" i="19"/>
  <c r="BI10" i="3"/>
  <c r="S16" i="19"/>
  <c r="BS9" i="3"/>
  <c r="BQ8" i="3"/>
  <c r="P13" i="19"/>
  <c r="BX17" i="3" l="1"/>
  <c r="BO17" i="3"/>
  <c r="BW66" i="3"/>
  <c r="G51" i="19"/>
  <c r="G52" i="19"/>
  <c r="J48" i="19"/>
  <c r="J53" i="19" s="1"/>
  <c r="M48" i="19"/>
  <c r="M53" i="19" s="1"/>
  <c r="V41" i="19"/>
  <c r="S44" i="19"/>
  <c r="S32" i="19"/>
  <c r="S33" i="19" s="1"/>
  <c r="V19" i="19"/>
  <c r="V31" i="19" s="1"/>
  <c r="P45" i="19"/>
  <c r="P42" i="19"/>
  <c r="Y29" i="19"/>
  <c r="Y9" i="19"/>
  <c r="M15" i="19"/>
  <c r="BW65" i="3"/>
  <c r="BO65" i="3"/>
  <c r="BN65" i="3"/>
  <c r="BW64" i="3"/>
  <c r="BL100" i="3"/>
  <c r="BE19" i="3"/>
  <c r="BE110" i="3"/>
  <c r="AU28" i="3"/>
  <c r="BE101" i="3"/>
  <c r="BE45" i="3"/>
  <c r="BE26" i="3"/>
  <c r="BE61" i="3"/>
  <c r="BE87" i="3"/>
  <c r="BO75" i="3"/>
  <c r="BO85" i="3"/>
  <c r="BO59" i="3"/>
  <c r="BO41" i="3"/>
  <c r="BO73" i="3"/>
  <c r="BO92" i="3"/>
  <c r="BO97" i="3"/>
  <c r="BO49" i="3"/>
  <c r="BO25" i="3"/>
  <c r="BO16" i="3"/>
  <c r="BO100" i="3"/>
  <c r="BO48" i="3"/>
  <c r="BO37" i="3"/>
  <c r="BO78" i="3"/>
  <c r="BO44" i="3"/>
  <c r="BO50" i="3"/>
  <c r="BO58" i="3"/>
  <c r="BO38" i="3"/>
  <c r="BO55" i="3"/>
  <c r="BO56" i="3"/>
  <c r="BO18" i="3"/>
  <c r="BO35" i="3"/>
  <c r="BO106" i="3"/>
  <c r="BO60" i="3"/>
  <c r="BO74" i="3"/>
  <c r="BO90" i="3"/>
  <c r="BO84" i="3"/>
  <c r="BO99" i="3"/>
  <c r="BO23" i="3"/>
  <c r="BO68" i="3"/>
  <c r="BO22" i="3"/>
  <c r="BO72" i="3"/>
  <c r="BO57" i="3"/>
  <c r="BO51" i="3"/>
  <c r="BO34" i="3"/>
  <c r="BO109" i="3"/>
  <c r="BO108" i="3"/>
  <c r="BO42" i="3"/>
  <c r="BO40" i="3"/>
  <c r="BO91" i="3"/>
  <c r="BO86" i="3"/>
  <c r="BO43" i="3"/>
  <c r="BO54" i="3"/>
  <c r="BO14" i="3"/>
  <c r="BO67" i="3"/>
  <c r="BO107" i="3"/>
  <c r="BO24" i="3"/>
  <c r="BO93" i="3"/>
  <c r="BO95" i="3"/>
  <c r="BO53" i="3"/>
  <c r="BO80" i="3"/>
  <c r="BO52" i="3"/>
  <c r="BO77" i="3"/>
  <c r="BO98" i="3"/>
  <c r="BO96" i="3"/>
  <c r="BO94" i="3"/>
  <c r="BO71" i="3"/>
  <c r="BO76" i="3"/>
  <c r="BO39" i="3"/>
  <c r="BO15" i="3"/>
  <c r="BO69" i="3"/>
  <c r="BO79" i="3"/>
  <c r="BO36" i="3"/>
  <c r="BO70" i="3"/>
  <c r="BD28" i="3"/>
  <c r="BN61" i="3"/>
  <c r="BN87" i="3"/>
  <c r="BX57" i="3"/>
  <c r="BX70" i="3"/>
  <c r="BX49" i="3"/>
  <c r="BX42" i="3"/>
  <c r="BX59" i="3"/>
  <c r="BX98" i="3"/>
  <c r="BX84" i="3"/>
  <c r="BX78" i="3"/>
  <c r="BX68" i="3"/>
  <c r="BX22" i="3"/>
  <c r="BX50" i="3"/>
  <c r="BX58" i="3"/>
  <c r="BX95" i="3"/>
  <c r="BX39" i="3"/>
  <c r="BX109" i="3"/>
  <c r="BX52" i="3"/>
  <c r="BX75" i="3"/>
  <c r="BX86" i="3"/>
  <c r="BX107" i="3"/>
  <c r="BX48" i="3"/>
  <c r="BX14" i="3"/>
  <c r="BX69" i="3"/>
  <c r="BX90" i="3"/>
  <c r="BX43" i="3"/>
  <c r="BX54" i="3"/>
  <c r="BX53" i="3"/>
  <c r="BX55" i="3"/>
  <c r="BX79" i="3"/>
  <c r="BX67" i="3"/>
  <c r="BX100" i="3"/>
  <c r="BX35" i="3"/>
  <c r="BX106" i="3"/>
  <c r="BX60" i="3"/>
  <c r="BX72" i="3"/>
  <c r="BX93" i="3"/>
  <c r="BX71" i="3"/>
  <c r="BX99" i="3"/>
  <c r="BX24" i="3"/>
  <c r="BX41" i="3"/>
  <c r="BX34" i="3"/>
  <c r="BX36" i="3"/>
  <c r="BX16" i="3"/>
  <c r="BX76" i="3"/>
  <c r="BX108" i="3"/>
  <c r="BX44" i="3"/>
  <c r="BX23" i="3"/>
  <c r="BX80" i="3"/>
  <c r="BX85" i="3"/>
  <c r="BX25" i="3"/>
  <c r="BX97" i="3"/>
  <c r="BX38" i="3"/>
  <c r="BX91" i="3"/>
  <c r="BX94" i="3"/>
  <c r="BX73" i="3"/>
  <c r="BX74" i="3"/>
  <c r="BX18" i="3"/>
  <c r="BX92" i="3"/>
  <c r="BX37" i="3"/>
  <c r="BX96" i="3"/>
  <c r="BX77" i="3"/>
  <c r="BX51" i="3"/>
  <c r="BX56" i="3"/>
  <c r="BX40" i="3"/>
  <c r="BX15" i="3"/>
  <c r="BN101" i="3"/>
  <c r="BN19" i="3"/>
  <c r="BN26" i="3"/>
  <c r="BN110" i="3"/>
  <c r="K15" i="13"/>
  <c r="Y10" i="19" s="1"/>
  <c r="M15" i="13"/>
  <c r="L15" i="13"/>
  <c r="BN45" i="3"/>
  <c r="CA8" i="3"/>
  <c r="P17" i="19"/>
  <c r="CC9" i="3"/>
  <c r="BS10" i="3"/>
  <c r="S13" i="19"/>
  <c r="V16" i="19"/>
  <c r="CH17" i="3" l="1"/>
  <c r="BY17" i="3"/>
  <c r="CG66" i="3"/>
  <c r="G23" i="19"/>
  <c r="G22" i="19"/>
  <c r="G24" i="19"/>
  <c r="M52" i="19"/>
  <c r="J51" i="19"/>
  <c r="J52" i="19"/>
  <c r="M51" i="19"/>
  <c r="P48" i="19"/>
  <c r="P51" i="19" s="1"/>
  <c r="S37" i="19"/>
  <c r="S38" i="19" s="1"/>
  <c r="Y19" i="19"/>
  <c r="Y31" i="19" s="1"/>
  <c r="Y41" i="19"/>
  <c r="AB29" i="19"/>
  <c r="AB9" i="19"/>
  <c r="V32" i="19"/>
  <c r="V33" i="19" s="1"/>
  <c r="V37" i="19" s="1"/>
  <c r="V38" i="19" s="1"/>
  <c r="V44" i="19"/>
  <c r="P15" i="19"/>
  <c r="BV64" i="3"/>
  <c r="CG65" i="3"/>
  <c r="BX65" i="3"/>
  <c r="BY65" i="3"/>
  <c r="CG64" i="3"/>
  <c r="BX64" i="3"/>
  <c r="BY64" i="3"/>
  <c r="BV100" i="3"/>
  <c r="BE28" i="3"/>
  <c r="BO87" i="3"/>
  <c r="BO45" i="3"/>
  <c r="BO61" i="3"/>
  <c r="BO19" i="3"/>
  <c r="BO26" i="3"/>
  <c r="BO110" i="3"/>
  <c r="BO101" i="3"/>
  <c r="BY55" i="3"/>
  <c r="BY24" i="3"/>
  <c r="BY68" i="3"/>
  <c r="BY98" i="3"/>
  <c r="BY50" i="3"/>
  <c r="BY90" i="3"/>
  <c r="BY91" i="3"/>
  <c r="BY80" i="3"/>
  <c r="BY67" i="3"/>
  <c r="BY73" i="3"/>
  <c r="BY93" i="3"/>
  <c r="BY70" i="3"/>
  <c r="BY57" i="3"/>
  <c r="BY53" i="3"/>
  <c r="BY79" i="3"/>
  <c r="BY59" i="3"/>
  <c r="BY69" i="3"/>
  <c r="BY22" i="3"/>
  <c r="BY42" i="3"/>
  <c r="BY94" i="3"/>
  <c r="BY109" i="3"/>
  <c r="BY15" i="3"/>
  <c r="BY100" i="3"/>
  <c r="BY14" i="3"/>
  <c r="BY77" i="3"/>
  <c r="BY108" i="3"/>
  <c r="BY107" i="3"/>
  <c r="BY74" i="3"/>
  <c r="BY38" i="3"/>
  <c r="BY41" i="3"/>
  <c r="BY58" i="3"/>
  <c r="BY99" i="3"/>
  <c r="BY92" i="3"/>
  <c r="BY48" i="3"/>
  <c r="BY16" i="3"/>
  <c r="BY49" i="3"/>
  <c r="BY36" i="3"/>
  <c r="BY78" i="3"/>
  <c r="BY97" i="3"/>
  <c r="BY56" i="3"/>
  <c r="BY106" i="3"/>
  <c r="BY44" i="3"/>
  <c r="BY60" i="3"/>
  <c r="BY25" i="3"/>
  <c r="BY85" i="3"/>
  <c r="BY37" i="3"/>
  <c r="BY72" i="3"/>
  <c r="BY43" i="3"/>
  <c r="BY52" i="3"/>
  <c r="BY51" i="3"/>
  <c r="BY40" i="3"/>
  <c r="BY95" i="3"/>
  <c r="BY84" i="3"/>
  <c r="BY96" i="3"/>
  <c r="BY18" i="3"/>
  <c r="BY23" i="3"/>
  <c r="BY75" i="3"/>
  <c r="BY54" i="3"/>
  <c r="BY71" i="3"/>
  <c r="BY34" i="3"/>
  <c r="BY39" i="3"/>
  <c r="BY86" i="3"/>
  <c r="BY35" i="3"/>
  <c r="BY76" i="3"/>
  <c r="CH99" i="3"/>
  <c r="CH43" i="3"/>
  <c r="CH68" i="3"/>
  <c r="CH73" i="3"/>
  <c r="CH84" i="3"/>
  <c r="CH41" i="3"/>
  <c r="CH54" i="3"/>
  <c r="CH36" i="3"/>
  <c r="CH39" i="3"/>
  <c r="CH15" i="3"/>
  <c r="CH25" i="3"/>
  <c r="CH67" i="3"/>
  <c r="CH94" i="3"/>
  <c r="CH77" i="3"/>
  <c r="CH96" i="3"/>
  <c r="CH70" i="3"/>
  <c r="CH40" i="3"/>
  <c r="CH74" i="3"/>
  <c r="CH42" i="3"/>
  <c r="CH71" i="3"/>
  <c r="CH58" i="3"/>
  <c r="CH93" i="3"/>
  <c r="CH50" i="3"/>
  <c r="CH91" i="3"/>
  <c r="CH35" i="3"/>
  <c r="CH109" i="3"/>
  <c r="CH53" i="3"/>
  <c r="CH97" i="3"/>
  <c r="CH92" i="3"/>
  <c r="CH95" i="3"/>
  <c r="CH107" i="3"/>
  <c r="CH79" i="3"/>
  <c r="CH80" i="3"/>
  <c r="CH75" i="3"/>
  <c r="CH22" i="3"/>
  <c r="CH72" i="3"/>
  <c r="CH56" i="3"/>
  <c r="CH51" i="3"/>
  <c r="CH98" i="3"/>
  <c r="CH108" i="3"/>
  <c r="CH100" i="3"/>
  <c r="CH38" i="3"/>
  <c r="CH23" i="3"/>
  <c r="CH55" i="3"/>
  <c r="CH106" i="3"/>
  <c r="CH90" i="3"/>
  <c r="CH34" i="3"/>
  <c r="CH57" i="3"/>
  <c r="CH60" i="3"/>
  <c r="CH49" i="3"/>
  <c r="CH52" i="3"/>
  <c r="CH16" i="3"/>
  <c r="CH44" i="3"/>
  <c r="CH18" i="3"/>
  <c r="CH24" i="3"/>
  <c r="CH69" i="3"/>
  <c r="CH85" i="3"/>
  <c r="CH59" i="3"/>
  <c r="CH14" i="3"/>
  <c r="CH86" i="3"/>
  <c r="CH78" i="3"/>
  <c r="CH76" i="3"/>
  <c r="CH48" i="3"/>
  <c r="CH37" i="3"/>
  <c r="BN28" i="3"/>
  <c r="BX26" i="3"/>
  <c r="L16" i="13"/>
  <c r="K16" i="13"/>
  <c r="AB10" i="19" s="1"/>
  <c r="M16" i="13"/>
  <c r="BX19" i="3"/>
  <c r="BX45" i="3"/>
  <c r="BX110" i="3"/>
  <c r="BX61" i="3"/>
  <c r="BX101" i="3"/>
  <c r="BX87" i="3"/>
  <c r="Y16" i="19"/>
  <c r="S17" i="19"/>
  <c r="CC10" i="3"/>
  <c r="CK8" i="3"/>
  <c r="V13" i="19"/>
  <c r="CM9" i="3"/>
  <c r="CI17" i="3" l="1"/>
  <c r="CR17" i="3"/>
  <c r="CQ66" i="3"/>
  <c r="J22" i="19"/>
  <c r="J23" i="19"/>
  <c r="J24" i="19"/>
  <c r="M24" i="19"/>
  <c r="M22" i="19"/>
  <c r="M23" i="19"/>
  <c r="P52" i="19"/>
  <c r="P53" i="19"/>
  <c r="S42" i="19"/>
  <c r="S45" i="19"/>
  <c r="AE29" i="19"/>
  <c r="AE9" i="19"/>
  <c r="AB41" i="19"/>
  <c r="AB19" i="19"/>
  <c r="AB31" i="19" s="1"/>
  <c r="Y32" i="19"/>
  <c r="Y33" i="19" s="1"/>
  <c r="Y37" i="19" s="1"/>
  <c r="Y38" i="19" s="1"/>
  <c r="Y44" i="19"/>
  <c r="V42" i="19"/>
  <c r="V45" i="19"/>
  <c r="S15" i="19"/>
  <c r="K17" i="13"/>
  <c r="AE10" i="19" s="1"/>
  <c r="C10" i="19" s="1"/>
  <c r="L17" i="13"/>
  <c r="M17" i="13"/>
  <c r="CF64" i="3"/>
  <c r="CQ65" i="3"/>
  <c r="CI65" i="3"/>
  <c r="CH65" i="3"/>
  <c r="CH64" i="3"/>
  <c r="CQ64" i="3"/>
  <c r="CI64" i="3"/>
  <c r="CF100" i="3"/>
  <c r="BO28" i="3"/>
  <c r="BY87" i="3"/>
  <c r="BY19" i="3"/>
  <c r="BY110" i="3"/>
  <c r="BY45" i="3"/>
  <c r="BY26" i="3"/>
  <c r="BY61" i="3"/>
  <c r="BY101" i="3"/>
  <c r="CI97" i="3"/>
  <c r="CI43" i="3"/>
  <c r="CI74" i="3"/>
  <c r="CI85" i="3"/>
  <c r="CI84" i="3"/>
  <c r="CI76" i="3"/>
  <c r="CI51" i="3"/>
  <c r="CI94" i="3"/>
  <c r="CI36" i="3"/>
  <c r="CI100" i="3"/>
  <c r="CI93" i="3"/>
  <c r="CI72" i="3"/>
  <c r="CI56" i="3"/>
  <c r="CI55" i="3"/>
  <c r="CI99" i="3"/>
  <c r="CI39" i="3"/>
  <c r="CI58" i="3"/>
  <c r="CI59" i="3"/>
  <c r="CI50" i="3"/>
  <c r="CI80" i="3"/>
  <c r="CI34" i="3"/>
  <c r="CI14" i="3"/>
  <c r="CI108" i="3"/>
  <c r="CI91" i="3"/>
  <c r="CI86" i="3"/>
  <c r="CI53" i="3"/>
  <c r="CI48" i="3"/>
  <c r="CI25" i="3"/>
  <c r="CI23" i="3"/>
  <c r="CI52" i="3"/>
  <c r="CI49" i="3"/>
  <c r="CI78" i="3"/>
  <c r="CI77" i="3"/>
  <c r="CI92" i="3"/>
  <c r="CI90" i="3"/>
  <c r="CI57" i="3"/>
  <c r="CI67" i="3"/>
  <c r="CI35" i="3"/>
  <c r="CI68" i="3"/>
  <c r="CI18" i="3"/>
  <c r="CI24" i="3"/>
  <c r="CI54" i="3"/>
  <c r="CI38" i="3"/>
  <c r="CI22" i="3"/>
  <c r="CI98" i="3"/>
  <c r="CI42" i="3"/>
  <c r="CI41" i="3"/>
  <c r="CI75" i="3"/>
  <c r="CI37" i="3"/>
  <c r="CI44" i="3"/>
  <c r="CI15" i="3"/>
  <c r="CI60" i="3"/>
  <c r="CI96" i="3"/>
  <c r="CI79" i="3"/>
  <c r="CI16" i="3"/>
  <c r="CI40" i="3"/>
  <c r="CI95" i="3"/>
  <c r="CI106" i="3"/>
  <c r="CI107" i="3"/>
  <c r="CI70" i="3"/>
  <c r="CI73" i="3"/>
  <c r="CI69" i="3"/>
  <c r="CI71" i="3"/>
  <c r="CI109" i="3"/>
  <c r="CH110" i="3"/>
  <c r="CR97" i="3"/>
  <c r="CR41" i="3"/>
  <c r="CR16" i="3"/>
  <c r="CR56" i="3"/>
  <c r="CR95" i="3"/>
  <c r="CR107" i="3"/>
  <c r="CR77" i="3"/>
  <c r="CR59" i="3"/>
  <c r="CR49" i="3"/>
  <c r="CR50" i="3"/>
  <c r="CR109" i="3"/>
  <c r="CR38" i="3"/>
  <c r="CR108" i="3"/>
  <c r="CR57" i="3"/>
  <c r="CR18" i="3"/>
  <c r="CR25" i="3"/>
  <c r="CR58" i="3"/>
  <c r="CR80" i="3"/>
  <c r="CR24" i="3"/>
  <c r="CR44" i="3"/>
  <c r="CR76" i="3"/>
  <c r="CR53" i="3"/>
  <c r="CR67" i="3"/>
  <c r="CR94" i="3"/>
  <c r="CR69" i="3"/>
  <c r="CR106" i="3"/>
  <c r="CR72" i="3"/>
  <c r="CR15" i="3"/>
  <c r="CR36" i="3"/>
  <c r="CR14" i="3"/>
  <c r="CR68" i="3"/>
  <c r="CR86" i="3"/>
  <c r="CR91" i="3"/>
  <c r="CR42" i="3"/>
  <c r="CR79" i="3"/>
  <c r="CR52" i="3"/>
  <c r="CR85" i="3"/>
  <c r="CR75" i="3"/>
  <c r="CR22" i="3"/>
  <c r="CR39" i="3"/>
  <c r="CR96" i="3"/>
  <c r="CR23" i="3"/>
  <c r="CR90" i="3"/>
  <c r="CR74" i="3"/>
  <c r="CR70" i="3"/>
  <c r="CR51" i="3"/>
  <c r="CR48" i="3"/>
  <c r="CR34" i="3"/>
  <c r="CR98" i="3"/>
  <c r="CR78" i="3"/>
  <c r="CR54" i="3"/>
  <c r="CR100" i="3"/>
  <c r="CR35" i="3"/>
  <c r="CR37" i="3"/>
  <c r="CR84" i="3"/>
  <c r="CR60" i="3"/>
  <c r="CR99" i="3"/>
  <c r="CR92" i="3"/>
  <c r="CR55" i="3"/>
  <c r="CR40" i="3"/>
  <c r="CR93" i="3"/>
  <c r="CR73" i="3"/>
  <c r="CR71" i="3"/>
  <c r="CR43" i="3"/>
  <c r="BX28" i="3"/>
  <c r="CH101" i="3"/>
  <c r="CH87" i="3"/>
  <c r="CH61" i="3"/>
  <c r="CH19" i="3"/>
  <c r="CH45" i="3"/>
  <c r="CH26" i="3"/>
  <c r="CW9" i="3"/>
  <c r="CM10" i="3"/>
  <c r="Y13" i="19"/>
  <c r="CU8" i="3"/>
  <c r="AB16" i="19"/>
  <c r="V17" i="19"/>
  <c r="DB17" i="3" l="1"/>
  <c r="CS17" i="3"/>
  <c r="DA66" i="3"/>
  <c r="E66" i="3" s="1"/>
  <c r="P24" i="19"/>
  <c r="P22" i="19"/>
  <c r="P23" i="19"/>
  <c r="V48" i="19"/>
  <c r="V51" i="19" s="1"/>
  <c r="AE41" i="19"/>
  <c r="AE19" i="19"/>
  <c r="AE31" i="19" s="1"/>
  <c r="Y42" i="19"/>
  <c r="Y45" i="19"/>
  <c r="AB32" i="19"/>
  <c r="AB33" i="19" s="1"/>
  <c r="AB37" i="19" s="1"/>
  <c r="AB38" i="19" s="1"/>
  <c r="AB44" i="19"/>
  <c r="S48" i="19"/>
  <c r="V15" i="19"/>
  <c r="CP64" i="3"/>
  <c r="DA65" i="3"/>
  <c r="E65" i="3" s="1"/>
  <c r="CR65" i="3"/>
  <c r="CS65" i="3"/>
  <c r="DA64" i="3"/>
  <c r="CR64" i="3"/>
  <c r="CS64" i="3"/>
  <c r="CP100" i="3"/>
  <c r="BY28" i="3"/>
  <c r="CI26" i="3"/>
  <c r="CI110" i="3"/>
  <c r="CI61" i="3"/>
  <c r="CI45" i="3"/>
  <c r="CI19" i="3"/>
  <c r="CI101" i="3"/>
  <c r="CI87" i="3"/>
  <c r="CS58" i="3"/>
  <c r="CS106" i="3"/>
  <c r="CS74" i="3"/>
  <c r="CS99" i="3"/>
  <c r="CS42" i="3"/>
  <c r="CS35" i="3"/>
  <c r="CS90" i="3"/>
  <c r="CS59" i="3"/>
  <c r="CS24" i="3"/>
  <c r="CS109" i="3"/>
  <c r="CS53" i="3"/>
  <c r="CS48" i="3"/>
  <c r="CS75" i="3"/>
  <c r="CS38" i="3"/>
  <c r="CS22" i="3"/>
  <c r="CS72" i="3"/>
  <c r="CS95" i="3"/>
  <c r="CS78" i="3"/>
  <c r="CS73" i="3"/>
  <c r="CS34" i="3"/>
  <c r="CS76" i="3"/>
  <c r="CS60" i="3"/>
  <c r="CS84" i="3"/>
  <c r="CS93" i="3"/>
  <c r="CS91" i="3"/>
  <c r="CS43" i="3"/>
  <c r="CS86" i="3"/>
  <c r="CS68" i="3"/>
  <c r="CS96" i="3"/>
  <c r="CS16" i="3"/>
  <c r="CS85" i="3"/>
  <c r="CS14" i="3"/>
  <c r="CS40" i="3"/>
  <c r="CS37" i="3"/>
  <c r="CS39" i="3"/>
  <c r="CS51" i="3"/>
  <c r="CS50" i="3"/>
  <c r="CS97" i="3"/>
  <c r="CS57" i="3"/>
  <c r="CS100" i="3"/>
  <c r="CS18" i="3"/>
  <c r="CS108" i="3"/>
  <c r="CS25" i="3"/>
  <c r="CS71" i="3"/>
  <c r="CS56" i="3"/>
  <c r="CS80" i="3"/>
  <c r="CS23" i="3"/>
  <c r="CS41" i="3"/>
  <c r="CS44" i="3"/>
  <c r="CS70" i="3"/>
  <c r="CS52" i="3"/>
  <c r="CS98" i="3"/>
  <c r="CS54" i="3"/>
  <c r="CS49" i="3"/>
  <c r="CS94" i="3"/>
  <c r="CS79" i="3"/>
  <c r="CS107" i="3"/>
  <c r="CS69" i="3"/>
  <c r="CS15" i="3"/>
  <c r="CS77" i="3"/>
  <c r="CS36" i="3"/>
  <c r="CS92" i="3"/>
  <c r="CS67" i="3"/>
  <c r="CS55" i="3"/>
  <c r="CR19" i="3"/>
  <c r="CR110" i="3"/>
  <c r="DB78" i="3"/>
  <c r="DB85" i="3"/>
  <c r="DB53" i="3"/>
  <c r="DB74" i="3"/>
  <c r="DB109" i="3"/>
  <c r="DB73" i="3"/>
  <c r="DB84" i="3"/>
  <c r="DB91" i="3"/>
  <c r="DB51" i="3"/>
  <c r="DB92" i="3"/>
  <c r="DB99" i="3"/>
  <c r="DB36" i="3"/>
  <c r="DB55" i="3"/>
  <c r="DB41" i="3"/>
  <c r="DB98" i="3"/>
  <c r="DB16" i="3"/>
  <c r="DB108" i="3"/>
  <c r="DB14" i="3"/>
  <c r="DB86" i="3"/>
  <c r="DB80" i="3"/>
  <c r="DB70" i="3"/>
  <c r="DB107" i="3"/>
  <c r="DB69" i="3"/>
  <c r="DB68" i="3"/>
  <c r="DB56" i="3"/>
  <c r="DB106" i="3"/>
  <c r="DB57" i="3"/>
  <c r="DB49" i="3"/>
  <c r="DB23" i="3"/>
  <c r="DB95" i="3"/>
  <c r="DB39" i="3"/>
  <c r="DB15" i="3"/>
  <c r="DB75" i="3"/>
  <c r="DB93" i="3"/>
  <c r="DB71" i="3"/>
  <c r="DB96" i="3"/>
  <c r="DB43" i="3"/>
  <c r="DB54" i="3"/>
  <c r="DB35" i="3"/>
  <c r="DB60" i="3"/>
  <c r="DB67" i="3"/>
  <c r="DB24" i="3"/>
  <c r="DB34" i="3"/>
  <c r="DB77" i="3"/>
  <c r="DB97" i="3"/>
  <c r="DB79" i="3"/>
  <c r="DB59" i="3"/>
  <c r="DB40" i="3"/>
  <c r="DB38" i="3"/>
  <c r="DB52" i="3"/>
  <c r="DB44" i="3"/>
  <c r="DB72" i="3"/>
  <c r="DB58" i="3"/>
  <c r="DB100" i="3"/>
  <c r="DB18" i="3"/>
  <c r="DB76" i="3"/>
  <c r="DB50" i="3"/>
  <c r="DB94" i="3"/>
  <c r="DB37" i="3"/>
  <c r="DB22" i="3"/>
  <c r="DB48" i="3"/>
  <c r="DB42" i="3"/>
  <c r="DB90" i="3"/>
  <c r="DB25" i="3"/>
  <c r="CR61" i="3"/>
  <c r="CR101" i="3"/>
  <c r="CR26" i="3"/>
  <c r="CH28" i="3"/>
  <c r="CR87" i="3"/>
  <c r="CR45" i="3"/>
  <c r="A9" i="13"/>
  <c r="A10" i="13" s="1"/>
  <c r="A11" i="13" s="1"/>
  <c r="A12" i="13" s="1"/>
  <c r="A13" i="13" s="1"/>
  <c r="A14" i="13" s="1"/>
  <c r="A15" i="13" s="1"/>
  <c r="A16" i="13" s="1"/>
  <c r="A17" i="13" s="1"/>
  <c r="B3" i="13"/>
  <c r="B2" i="13"/>
  <c r="AB13" i="19"/>
  <c r="AE16" i="19"/>
  <c r="Y17" i="19"/>
  <c r="CW10" i="3"/>
  <c r="DC17" i="3" l="1"/>
  <c r="V52" i="19"/>
  <c r="V53" i="19"/>
  <c r="AE32" i="19"/>
  <c r="AE33" i="19" s="1"/>
  <c r="AE44" i="19"/>
  <c r="S52" i="19"/>
  <c r="S51" i="19"/>
  <c r="S53" i="19"/>
  <c r="C19" i="19"/>
  <c r="AB45" i="19"/>
  <c r="AB42" i="19"/>
  <c r="Y48" i="19"/>
  <c r="Y15" i="19"/>
  <c r="C16" i="19"/>
  <c r="CZ64" i="3"/>
  <c r="G65" i="3"/>
  <c r="DC65" i="3"/>
  <c r="DB65" i="3"/>
  <c r="DB64" i="3"/>
  <c r="DC64" i="3"/>
  <c r="CZ100" i="3"/>
  <c r="CI28" i="3"/>
  <c r="CS110" i="3"/>
  <c r="CS61" i="3"/>
  <c r="CS87" i="3"/>
  <c r="CS26" i="3"/>
  <c r="CS101" i="3"/>
  <c r="CS19" i="3"/>
  <c r="CS45" i="3"/>
  <c r="DC18" i="3"/>
  <c r="DC79" i="3"/>
  <c r="DC90" i="3"/>
  <c r="DC34" i="3"/>
  <c r="DC108" i="3"/>
  <c r="DC73" i="3"/>
  <c r="DC35" i="3"/>
  <c r="DC80" i="3"/>
  <c r="DC97" i="3"/>
  <c r="DC98" i="3"/>
  <c r="DC107" i="3"/>
  <c r="DC24" i="3"/>
  <c r="DC40" i="3"/>
  <c r="DC77" i="3"/>
  <c r="DC36" i="3"/>
  <c r="DC92" i="3"/>
  <c r="DC38" i="3"/>
  <c r="DC95" i="3"/>
  <c r="DC37" i="3"/>
  <c r="DC106" i="3"/>
  <c r="DC74" i="3"/>
  <c r="DC50" i="3"/>
  <c r="DC44" i="3"/>
  <c r="DC96" i="3"/>
  <c r="DC91" i="3"/>
  <c r="DC58" i="3"/>
  <c r="DC76" i="3"/>
  <c r="DC94" i="3"/>
  <c r="DC48" i="3"/>
  <c r="DC16" i="3"/>
  <c r="DC85" i="3"/>
  <c r="DC39" i="3"/>
  <c r="DC14" i="3"/>
  <c r="DC70" i="3"/>
  <c r="DC52" i="3"/>
  <c r="DC53" i="3"/>
  <c r="DC67" i="3"/>
  <c r="DC43" i="3"/>
  <c r="DC51" i="3"/>
  <c r="DC55" i="3"/>
  <c r="DC71" i="3"/>
  <c r="DC68" i="3"/>
  <c r="DC100" i="3"/>
  <c r="DC59" i="3"/>
  <c r="DC22" i="3"/>
  <c r="DC25" i="3"/>
  <c r="DC49" i="3"/>
  <c r="DC93" i="3"/>
  <c r="DC69" i="3"/>
  <c r="DC84" i="3"/>
  <c r="DC56" i="3"/>
  <c r="DC15" i="3"/>
  <c r="DC42" i="3"/>
  <c r="DC60" i="3"/>
  <c r="DC54" i="3"/>
  <c r="DC57" i="3"/>
  <c r="DC109" i="3"/>
  <c r="DC72" i="3"/>
  <c r="DC41" i="3"/>
  <c r="DC78" i="3"/>
  <c r="DC86" i="3"/>
  <c r="DC23" i="3"/>
  <c r="DC75" i="3"/>
  <c r="DC99" i="3"/>
  <c r="CR28" i="3"/>
  <c r="DB61" i="3"/>
  <c r="DB26" i="3"/>
  <c r="DB101" i="3"/>
  <c r="DB45" i="3"/>
  <c r="DB87" i="3"/>
  <c r="DB110" i="3"/>
  <c r="DB19" i="3"/>
  <c r="G28" i="11"/>
  <c r="F28" i="11"/>
  <c r="E28" i="11"/>
  <c r="G18" i="11"/>
  <c r="F18" i="11"/>
  <c r="E18" i="11"/>
  <c r="G17" i="11"/>
  <c r="F17" i="11"/>
  <c r="E17" i="11"/>
  <c r="G8" i="11"/>
  <c r="G22" i="11" s="1"/>
  <c r="F8" i="11"/>
  <c r="F25" i="11" s="1"/>
  <c r="E8" i="11"/>
  <c r="E23" i="11" s="1"/>
  <c r="B3" i="11"/>
  <c r="B2" i="11"/>
  <c r="AE13" i="19"/>
  <c r="AB17" i="19"/>
  <c r="S23" i="19" l="1"/>
  <c r="S24" i="19"/>
  <c r="S22" i="19"/>
  <c r="V22" i="19"/>
  <c r="V24" i="19"/>
  <c r="V23" i="19"/>
  <c r="AB48" i="19"/>
  <c r="AB51" i="19" s="1"/>
  <c r="Y52" i="19"/>
  <c r="Y51" i="19"/>
  <c r="Y53" i="19"/>
  <c r="AE37" i="19"/>
  <c r="AE38" i="19" s="1"/>
  <c r="AB15" i="19"/>
  <c r="CS28" i="3"/>
  <c r="DC87" i="3"/>
  <c r="DC19" i="3"/>
  <c r="DC101" i="3"/>
  <c r="DC61" i="3"/>
  <c r="DC45" i="3"/>
  <c r="DC26" i="3"/>
  <c r="DC110" i="3"/>
  <c r="DB28" i="3"/>
  <c r="F23" i="11"/>
  <c r="F24" i="11"/>
  <c r="G9" i="11"/>
  <c r="G10" i="11" s="1"/>
  <c r="G14" i="11" s="1"/>
  <c r="G15" i="11" s="1"/>
  <c r="G24" i="11"/>
  <c r="G25" i="11"/>
  <c r="E22" i="11"/>
  <c r="E9" i="11"/>
  <c r="E10" i="11" s="1"/>
  <c r="F22" i="11"/>
  <c r="G23" i="11"/>
  <c r="E25" i="11"/>
  <c r="F9" i="11"/>
  <c r="F10" i="11" s="1"/>
  <c r="F14" i="11" s="1"/>
  <c r="F15" i="11" s="1"/>
  <c r="E24" i="11"/>
  <c r="AE17" i="19"/>
  <c r="Y24" i="19" l="1"/>
  <c r="Y22" i="19"/>
  <c r="Y23" i="19"/>
  <c r="AB53" i="19"/>
  <c r="AB52" i="19"/>
  <c r="AE42" i="19"/>
  <c r="AE45" i="19"/>
  <c r="AE15" i="19"/>
  <c r="DC28" i="3"/>
  <c r="G19" i="11"/>
  <c r="G27" i="11"/>
  <c r="F19" i="11"/>
  <c r="F27" i="11"/>
  <c r="E14" i="11"/>
  <c r="E15" i="11" s="1"/>
  <c r="AB24" i="19" l="1"/>
  <c r="AB22" i="19"/>
  <c r="AB23" i="19"/>
  <c r="AE48" i="19"/>
  <c r="AE53" i="19" s="1"/>
  <c r="F30" i="11"/>
  <c r="F32" i="11" s="1"/>
  <c r="F36" i="11" s="1"/>
  <c r="G30" i="11"/>
  <c r="G32" i="11" s="1"/>
  <c r="G38" i="11" s="1"/>
  <c r="E19" i="11"/>
  <c r="E27" i="11"/>
  <c r="AE52" i="19" l="1"/>
  <c r="AE51" i="19"/>
  <c r="F35" i="11"/>
  <c r="G36" i="11"/>
  <c r="F38" i="11"/>
  <c r="F37" i="11"/>
  <c r="G35" i="11"/>
  <c r="G37" i="11"/>
  <c r="E30" i="11"/>
  <c r="E32" i="11" s="1"/>
  <c r="E38" i="11" s="1"/>
  <c r="AE22" i="19" l="1"/>
  <c r="AE23" i="19"/>
  <c r="AE24" i="19"/>
  <c r="E37" i="11"/>
  <c r="E35" i="11"/>
  <c r="E36" i="11"/>
  <c r="C9" i="3" l="1"/>
  <c r="F17" i="3" s="1"/>
  <c r="F65" i="3" l="1"/>
  <c r="F25" i="3"/>
  <c r="F92" i="3"/>
  <c r="F53" i="3"/>
  <c r="F23" i="3"/>
  <c r="F43" i="3"/>
  <c r="F72" i="3"/>
  <c r="F94" i="3"/>
  <c r="F41" i="3"/>
  <c r="F96" i="3"/>
  <c r="F67" i="3"/>
  <c r="F24" i="3"/>
  <c r="F44" i="3"/>
  <c r="F73" i="3"/>
  <c r="F95" i="3"/>
  <c r="F106" i="3"/>
  <c r="F48" i="3"/>
  <c r="F56" i="3"/>
  <c r="F34" i="3"/>
  <c r="F79" i="3"/>
  <c r="F35" i="3"/>
  <c r="F58" i="3"/>
  <c r="F80" i="3"/>
  <c r="F107" i="3"/>
  <c r="F74" i="3"/>
  <c r="F38" i="3"/>
  <c r="F86" i="3"/>
  <c r="F36" i="3"/>
  <c r="F59" i="3"/>
  <c r="F84" i="3"/>
  <c r="F108" i="3"/>
  <c r="F49" i="3"/>
  <c r="F100" i="3"/>
  <c r="F60" i="3"/>
  <c r="F78" i="3"/>
  <c r="F97" i="3"/>
  <c r="F39" i="3"/>
  <c r="F68" i="3"/>
  <c r="F90" i="3"/>
  <c r="F18" i="3"/>
  <c r="F85" i="3"/>
  <c r="F57" i="3"/>
  <c r="F93" i="3"/>
  <c r="F40" i="3"/>
  <c r="F91" i="3"/>
  <c r="F70" i="3"/>
  <c r="F55" i="3"/>
  <c r="F37" i="3"/>
  <c r="F109" i="3"/>
  <c r="F71" i="3"/>
  <c r="F15" i="3"/>
  <c r="F50" i="3"/>
  <c r="F76" i="3"/>
  <c r="F98" i="3"/>
  <c r="F52" i="3"/>
  <c r="F14" i="3"/>
  <c r="F75" i="3"/>
  <c r="F16" i="3"/>
  <c r="F51" i="3"/>
  <c r="F77" i="3"/>
  <c r="F99" i="3"/>
  <c r="F54" i="3"/>
  <c r="F42" i="3"/>
  <c r="F69" i="3"/>
  <c r="F22" i="3"/>
  <c r="F19" i="3" l="1"/>
  <c r="F45" i="3"/>
  <c r="F101" i="3"/>
  <c r="F61" i="3"/>
  <c r="F110" i="3"/>
  <c r="C13" i="19" s="1"/>
  <c r="F26" i="3"/>
  <c r="F87" i="3"/>
  <c r="P19" i="3"/>
  <c r="P87" i="3"/>
  <c r="P45" i="3"/>
  <c r="P61" i="3"/>
  <c r="P26" i="3"/>
  <c r="G2" i="3"/>
  <c r="F2" i="3"/>
  <c r="E2" i="3"/>
  <c r="D2" i="3"/>
  <c r="C2" i="3"/>
  <c r="E45" i="3"/>
  <c r="E101" i="3"/>
  <c r="E87" i="3"/>
  <c r="D100" i="3" s="1"/>
  <c r="E61" i="3"/>
  <c r="E26" i="3"/>
  <c r="E19" i="3"/>
  <c r="F28" i="3" l="1"/>
  <c r="P28" i="3"/>
  <c r="E28" i="3"/>
  <c r="D17" i="19"/>
  <c r="C17" i="19" l="1"/>
  <c r="D15" i="19"/>
  <c r="C15" i="19" s="1"/>
  <c r="E64" i="3" l="1"/>
  <c r="BO64" i="3"/>
  <c r="BN64" i="3"/>
  <c r="BL64" i="3"/>
  <c r="F64" i="3" l="1"/>
  <c r="G64" i="3"/>
  <c r="Q66" i="3"/>
  <c r="Q81" i="3" s="1"/>
  <c r="O81" i="3"/>
  <c r="O112" i="3" s="1"/>
  <c r="N67" i="3" s="1"/>
  <c r="P66" i="3"/>
  <c r="P81" i="3" s="1"/>
  <c r="P112" i="3" l="1"/>
  <c r="P103" i="3"/>
  <c r="Q112" i="3"/>
  <c r="Q103" i="3"/>
  <c r="O103" i="3"/>
  <c r="Z66" i="3"/>
  <c r="Z81" i="3" s="1"/>
  <c r="Z103" i="3" s="1"/>
  <c r="D12" i="19"/>
  <c r="G12" i="19"/>
  <c r="Z112" i="3" l="1"/>
  <c r="AA66" i="3"/>
  <c r="AA81" i="3" s="1"/>
  <c r="AA103" i="3" s="1"/>
  <c r="Y81" i="3"/>
  <c r="Y103" i="3" s="1"/>
  <c r="AA112" i="3" l="1"/>
  <c r="Y112" i="3"/>
  <c r="X67" i="3" s="1"/>
  <c r="AK66" i="3"/>
  <c r="AK81" i="3" s="1"/>
  <c r="AK112" i="3" l="1"/>
  <c r="AK103" i="3"/>
  <c r="AJ66" i="3"/>
  <c r="AJ81" i="3" s="1"/>
  <c r="AJ103" i="3" l="1"/>
  <c r="AJ112" i="3"/>
  <c r="AT66" i="3"/>
  <c r="AT81" i="3" s="1"/>
  <c r="J12" i="19"/>
  <c r="AT103" i="3" l="1"/>
  <c r="AT112" i="3"/>
  <c r="AU66" i="3"/>
  <c r="AU81" i="3" s="1"/>
  <c r="AU112" i="3" s="1"/>
  <c r="AS81" i="3"/>
  <c r="AS103" i="3" s="1"/>
  <c r="M12" i="19"/>
  <c r="AS112" i="3" l="1"/>
  <c r="AR67" i="3" s="1"/>
  <c r="AU103" i="3"/>
  <c r="BC81" i="3"/>
  <c r="BC112" i="3" s="1"/>
  <c r="BB67" i="3" s="1"/>
  <c r="BE66" i="3"/>
  <c r="BE81" i="3" s="1"/>
  <c r="BD66" i="3"/>
  <c r="BD81" i="3" s="1"/>
  <c r="BD103" i="3" s="1"/>
  <c r="P12" i="19"/>
  <c r="BE112" i="3" l="1"/>
  <c r="BE103" i="3"/>
  <c r="BD112" i="3"/>
  <c r="BC103" i="3"/>
  <c r="BN66" i="3"/>
  <c r="BN81" i="3" s="1"/>
  <c r="BN103" i="3" s="1"/>
  <c r="BM81" i="3"/>
  <c r="BM112" i="3" s="1"/>
  <c r="BL67" i="3" s="1"/>
  <c r="BO66" i="3"/>
  <c r="BO81" i="3" s="1"/>
  <c r="BO112" i="3" s="1"/>
  <c r="S12" i="19"/>
  <c r="BM103" i="3" l="1"/>
  <c r="BO103" i="3"/>
  <c r="BN112" i="3"/>
  <c r="BY66" i="3"/>
  <c r="BY81" i="3" s="1"/>
  <c r="BW81" i="3"/>
  <c r="BW112" i="3" s="1"/>
  <c r="BV67" i="3" s="1"/>
  <c r="BY112" i="3" l="1"/>
  <c r="BY103" i="3"/>
  <c r="BW103" i="3"/>
  <c r="BX66" i="3"/>
  <c r="BX81" i="3" s="1"/>
  <c r="BX112" i="3" l="1"/>
  <c r="BX103" i="3"/>
  <c r="CH66" i="3"/>
  <c r="CH81" i="3" s="1"/>
  <c r="V12" i="19"/>
  <c r="CH103" i="3" l="1"/>
  <c r="CH112" i="3"/>
  <c r="CG81" i="3"/>
  <c r="CG112" i="3" s="1"/>
  <c r="CF67" i="3" s="1"/>
  <c r="CI66" i="3"/>
  <c r="CI81" i="3" s="1"/>
  <c r="CS66" i="3"/>
  <c r="CS81" i="3" s="1"/>
  <c r="CS103" i="3" s="1"/>
  <c r="CQ81" i="3"/>
  <c r="CQ112" i="3" s="1"/>
  <c r="CP67" i="3" s="1"/>
  <c r="CR66" i="3"/>
  <c r="CR81" i="3" s="1"/>
  <c r="Y12" i="19"/>
  <c r="CS112" i="3" l="1"/>
  <c r="CR112" i="3"/>
  <c r="CR103" i="3"/>
  <c r="CI112" i="3"/>
  <c r="CI103" i="3"/>
  <c r="CG103" i="3"/>
  <c r="CQ103" i="3"/>
  <c r="DB66" i="3"/>
  <c r="DB81" i="3" s="1"/>
  <c r="DC66" i="3"/>
  <c r="DC81" i="3" s="1"/>
  <c r="E81" i="3"/>
  <c r="DA81" i="3"/>
  <c r="DA112" i="3" s="1"/>
  <c r="CZ67" i="3" s="1"/>
  <c r="AB12" i="19"/>
  <c r="DB103" i="3" l="1"/>
  <c r="DB112" i="3"/>
  <c r="E103" i="3"/>
  <c r="E112" i="3"/>
  <c r="D67" i="3" s="1"/>
  <c r="DC112" i="3"/>
  <c r="DC103" i="3"/>
  <c r="G66" i="3"/>
  <c r="G81" i="3" s="1"/>
  <c r="F66" i="3"/>
  <c r="F81" i="3" s="1"/>
  <c r="DA103" i="3"/>
  <c r="AE12" i="19"/>
  <c r="F112" i="3" l="1"/>
  <c r="F103" i="3"/>
  <c r="C12" i="19" s="1"/>
  <c r="G103" i="3"/>
  <c r="G11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<sst xmlns="http://schemas.openxmlformats.org/spreadsheetml/2006/main" count="321" uniqueCount="204">
  <si>
    <t>Introduction to the Workbook</t>
  </si>
  <si>
    <t>INSTRUCTIONS</t>
  </si>
  <si>
    <t>This document serves as the Excel portion of the URA's For-Sale Development Program (FSDP) Application</t>
  </si>
  <si>
    <t>Throughout the workbook, please adhere to the following cell color prompts:</t>
  </si>
  <si>
    <t>Blue - empty cell to be filled in</t>
  </si>
  <si>
    <t>Yellow - formula cell that will autopopulate; cannot be changed</t>
  </si>
  <si>
    <t>BASIC PROJECT INFORMATION</t>
  </si>
  <si>
    <t>Date</t>
  </si>
  <si>
    <t>Project Name</t>
  </si>
  <si>
    <t>Project A</t>
  </si>
  <si>
    <t>Developer/Sponsor</t>
  </si>
  <si>
    <t>Apex Developers</t>
  </si>
  <si>
    <t>Total Project Units</t>
  </si>
  <si>
    <t>PROJECT NAME</t>
  </si>
  <si>
    <t>DEVELOPER/SPONSOR</t>
  </si>
  <si>
    <t>Program</t>
  </si>
  <si>
    <t>Property Address</t>
  </si>
  <si>
    <t>Project Type</t>
  </si>
  <si>
    <t>Gross Square Footage</t>
  </si>
  <si>
    <t>Anticipated Sale Price</t>
  </si>
  <si>
    <t>Basis for Sale Price</t>
  </si>
  <si>
    <t>Letter</t>
  </si>
  <si>
    <t>Number of Projects</t>
  </si>
  <si>
    <t>Average GSF</t>
  </si>
  <si>
    <t>Sale Price</t>
  </si>
  <si>
    <t>1 Main St</t>
  </si>
  <si>
    <t>2B 2ba, Hilltop neighborhood</t>
  </si>
  <si>
    <t>A</t>
  </si>
  <si>
    <t>2 Main St</t>
  </si>
  <si>
    <t>B</t>
  </si>
  <si>
    <t>C</t>
  </si>
  <si>
    <t>2B 2ba, Squirrel Hill</t>
  </si>
  <si>
    <t>D</t>
  </si>
  <si>
    <t>E</t>
  </si>
  <si>
    <t>F</t>
  </si>
  <si>
    <t>G</t>
  </si>
  <si>
    <t>H</t>
  </si>
  <si>
    <t>I</t>
  </si>
  <si>
    <t>J</t>
  </si>
  <si>
    <t>e.g. 1 Main St.</t>
  </si>
  <si>
    <t>e.g. 2B 2ba, Squirrel Hill</t>
  </si>
  <si>
    <t>e.g. 2,500</t>
  </si>
  <si>
    <t>e.g. $150,000</t>
  </si>
  <si>
    <t>e.g. after-rehab BPO</t>
  </si>
  <si>
    <t>Development Budget with</t>
  </si>
  <si>
    <t>Permanent Sources</t>
  </si>
  <si>
    <t>SUMMARY</t>
  </si>
  <si>
    <t>Total Units</t>
  </si>
  <si>
    <t>Total Gross SF</t>
  </si>
  <si>
    <t>Total</t>
  </si>
  <si>
    <t>Per Unit</t>
  </si>
  <si>
    <t>Per Sq Ft</t>
  </si>
  <si>
    <t>Committed Sources of Funds</t>
  </si>
  <si>
    <t>Detail</t>
  </si>
  <si>
    <t>Permanent Financing - 1st Lien</t>
  </si>
  <si>
    <t>Permanent Financing - 2nd Lien</t>
  </si>
  <si>
    <t>Other:</t>
  </si>
  <si>
    <t xml:space="preserve">Other: </t>
  </si>
  <si>
    <t>Transaction Fees</t>
  </si>
  <si>
    <t>Total Committed Sources of Funds</t>
  </si>
  <si>
    <t>Pending/Proposed Sources of Funds</t>
  </si>
  <si>
    <t>FHLB</t>
  </si>
  <si>
    <t>Total Pending/Proposed Sources of Funds</t>
  </si>
  <si>
    <t>Total Sources of Funds</t>
  </si>
  <si>
    <t>Uses of Funds</t>
  </si>
  <si>
    <t>Acquisition</t>
  </si>
  <si>
    <t>Purchase Price</t>
  </si>
  <si>
    <t>Hand Money</t>
  </si>
  <si>
    <t>Appraisal Costs</t>
  </si>
  <si>
    <t>Closing Fees</t>
  </si>
  <si>
    <t>Title Insurance</t>
  </si>
  <si>
    <t>Title Search</t>
  </si>
  <si>
    <t>Transfer Taxes</t>
  </si>
  <si>
    <t>Financing Fee - URA</t>
  </si>
  <si>
    <t>Financing Fee - Bank</t>
  </si>
  <si>
    <t>Total Acquisition</t>
  </si>
  <si>
    <t>Hard Costs</t>
  </si>
  <si>
    <t>General Requirements</t>
  </si>
  <si>
    <t>Demolition</t>
  </si>
  <si>
    <t>Site Work</t>
  </si>
  <si>
    <t>Offsite Improvements</t>
  </si>
  <si>
    <t>Environmental Remediation</t>
  </si>
  <si>
    <t>Construction</t>
  </si>
  <si>
    <t>Builder's Overhead</t>
  </si>
  <si>
    <t>Builder's Profit</t>
  </si>
  <si>
    <t>Bond Premium</t>
  </si>
  <si>
    <t>Building Permits</t>
  </si>
  <si>
    <t>Hard Cost Contingency (% of hard costs)</t>
  </si>
  <si>
    <t>Total Hard Costs</t>
  </si>
  <si>
    <t>Fees</t>
  </si>
  <si>
    <t xml:space="preserve">    URA Origination Fee (2% of loan, grant amount)</t>
  </si>
  <si>
    <t>URA Legal Fee ($500/unit)</t>
  </si>
  <si>
    <t>URA Inspection Fee ($500/unit)</t>
  </si>
  <si>
    <t xml:space="preserve">Developer Fee </t>
  </si>
  <si>
    <t>Architectural Fee (Design &amp; Admin)</t>
  </si>
  <si>
    <t>Legal</t>
  </si>
  <si>
    <t xml:space="preserve">   Civil Engineering &amp; Survey</t>
  </si>
  <si>
    <t>Design &amp; Permitting (% of const exp)</t>
  </si>
  <si>
    <t>Soils/Structural Report</t>
  </si>
  <si>
    <t xml:space="preserve">Environmental Audit (Hazard Assessment) </t>
  </si>
  <si>
    <t>Energy &amp; Green Audits/Consulting</t>
  </si>
  <si>
    <t>Capital Needs Assessment</t>
  </si>
  <si>
    <t>Appraisal</t>
  </si>
  <si>
    <t>Market Study</t>
  </si>
  <si>
    <t xml:space="preserve">Cost Certification </t>
  </si>
  <si>
    <t>Total Fees</t>
  </si>
  <si>
    <t>Miscellaneous Development Expenses</t>
  </si>
  <si>
    <t>Utility Tap, Hook Up &amp; Municipal Fees</t>
  </si>
  <si>
    <t>Total Miscellaneous Development Expense</t>
  </si>
  <si>
    <t>Construction &amp; Permanent Loan Financing Charges</t>
  </si>
  <si>
    <t>Construction Loan Interest</t>
  </si>
  <si>
    <t>(const period:</t>
  </si>
  <si>
    <t>months)</t>
  </si>
  <si>
    <t>Construction Loan Fees (Origination, Credit Enhancement, Application)</t>
  </si>
  <si>
    <t>Taxes During Construction</t>
  </si>
  <si>
    <t>Insurance During Construction</t>
  </si>
  <si>
    <t>Recording</t>
  </si>
  <si>
    <t>Construction Monitoring Fee</t>
  </si>
  <si>
    <t>Permanent Loan Fees (Origination, Reservation, Credit Enhancement)</t>
  </si>
  <si>
    <t>Soft Cost Contingency (% of soft costs excl Dev Fee)</t>
  </si>
  <si>
    <t>Total Construction &amp; Financing Charges:</t>
  </si>
  <si>
    <t>Total Development Costs</t>
  </si>
  <si>
    <t>Real Estate Agent Fee</t>
  </si>
  <si>
    <t>Marketing Fee</t>
  </si>
  <si>
    <t>Total Transaction Fee</t>
  </si>
  <si>
    <t>Total Uses of Funds</t>
  </si>
  <si>
    <t>Program Summary and Affordability Analysis</t>
  </si>
  <si>
    <t>p</t>
  </si>
  <si>
    <t>z</t>
  </si>
  <si>
    <t>aj</t>
  </si>
  <si>
    <t>at</t>
  </si>
  <si>
    <t>bd</t>
  </si>
  <si>
    <t>bn</t>
  </si>
  <si>
    <t>bx</t>
  </si>
  <si>
    <t>ch</t>
  </si>
  <si>
    <t>cr</t>
  </si>
  <si>
    <t>db</t>
  </si>
  <si>
    <t>Total or Average</t>
  </si>
  <si>
    <t>Project Type Description</t>
  </si>
  <si>
    <t># of Units of this Type</t>
  </si>
  <si>
    <t>Total Development Cost Per Unit</t>
  </si>
  <si>
    <t>Total Transaction Cost Per Unit</t>
  </si>
  <si>
    <t>Development Funding Per Unit</t>
  </si>
  <si>
    <t>FSDP Funding Component</t>
  </si>
  <si>
    <t>Other Sources</t>
  </si>
  <si>
    <t>Sale Price Per Unit</t>
  </si>
  <si>
    <t>Household Size</t>
  </si>
  <si>
    <t>Enter the number of the household size in the blue cell</t>
  </si>
  <si>
    <t>SALES PRICE</t>
  </si>
  <si>
    <t>PLUS CLOSING COSTS</t>
  </si>
  <si>
    <t>TOTAL DUE AT CLOSING</t>
  </si>
  <si>
    <t>LESS URA DEFERRED LOANS</t>
  </si>
  <si>
    <r>
      <t xml:space="preserve">LESS URA Down Payment Assistance
</t>
    </r>
    <r>
      <rPr>
        <sz val="9"/>
        <rFont val="Calibri"/>
        <family val="2"/>
      </rPr>
      <t>•</t>
    </r>
    <r>
      <rPr>
        <sz val="9"/>
        <rFont val="Arial"/>
        <family val="2"/>
      </rPr>
      <t xml:space="preserve"> For &lt; 80% AMI : $7,500
</t>
    </r>
    <r>
      <rPr>
        <sz val="9"/>
        <rFont val="Calibri"/>
        <family val="2"/>
      </rPr>
      <t>•</t>
    </r>
    <r>
      <rPr>
        <sz val="9"/>
        <rFont val="Arial"/>
        <family val="2"/>
      </rPr>
      <t xml:space="preserve"> For 80% - 115% AMI: $5000</t>
    </r>
  </si>
  <si>
    <t>LESS 3% DOWN PAYMENT</t>
  </si>
  <si>
    <t>TOTAL AMOUNT TO BE FINANCED</t>
  </si>
  <si>
    <t>ESTIMATED MORTGAGE RATE</t>
  </si>
  <si>
    <t>ESTIMATED MORTGAGE TERM (YEARS)</t>
  </si>
  <si>
    <t>MONTHLY 1ST MORTGAGE PAYMENT</t>
  </si>
  <si>
    <t xml:space="preserve"> </t>
  </si>
  <si>
    <t>ESTIMATED MONTHLY TAXES (%)</t>
  </si>
  <si>
    <t>ESTIMATED MONTHLY MORTGAGE INSURANCE</t>
  </si>
  <si>
    <t>ESTIMATED MONTHLY INSURANCE ($)</t>
  </si>
  <si>
    <t xml:space="preserve">ESTIMATED TOTAL MONTHLY PAYMENT </t>
  </si>
  <si>
    <t>A BUYER WHO MAKES THE INDICATED, ESTIMATED INCOME SHOULD BE ABLE TO AFFORD THE UNIT AT THE ABOVE SALES PRICE WITH THE APPROPRIATE SECOND MORTGAGE(S).</t>
  </si>
  <si>
    <t>Payment as % of Income</t>
  </si>
  <si>
    <t>Estimated Annual Income</t>
  </si>
  <si>
    <t>To show 115% AMI and 120% AMI, format cells to show text and expand column E.</t>
  </si>
  <si>
    <t>NSP Targeted Area</t>
  </si>
  <si>
    <t>Yes</t>
  </si>
  <si>
    <t>No</t>
  </si>
  <si>
    <t>Minimum Affordable Unit Verification Tool</t>
  </si>
  <si>
    <t>50% AMI</t>
  </si>
  <si>
    <t>80% AMI</t>
  </si>
  <si>
    <t>120% AMI</t>
  </si>
  <si>
    <t>Plus Closing Costs</t>
  </si>
  <si>
    <t>Total Due at Closing</t>
  </si>
  <si>
    <t>Less URA Deferred Loans</t>
  </si>
  <si>
    <t>Less Other Deferred Loans</t>
  </si>
  <si>
    <t>Less Down Payment</t>
  </si>
  <si>
    <t>Total Amount To Be Financed</t>
  </si>
  <si>
    <t>Estimated Mortgage Rate</t>
  </si>
  <si>
    <t>Estimated Mortgage Term</t>
  </si>
  <si>
    <t>Monthly First Mortgage Payment</t>
  </si>
  <si>
    <t>Estimated Monthly Taxes</t>
  </si>
  <si>
    <t>County</t>
  </si>
  <si>
    <t>City</t>
  </si>
  <si>
    <t>School District</t>
  </si>
  <si>
    <t>Library</t>
  </si>
  <si>
    <t>Estimated Monthly Mortgage Insurance</t>
  </si>
  <si>
    <t>Estimated Monthly Insurance</t>
  </si>
  <si>
    <t>Net Estimated Monthly Payment</t>
  </si>
  <si>
    <t>Less Other Income (rental, if applicable)</t>
  </si>
  <si>
    <t>ESTIMATED TOTAL MONTHLY PAYMENT</t>
  </si>
  <si>
    <t>MINIMUM AFFORDABILITY</t>
  </si>
  <si>
    <t>URA</t>
  </si>
  <si>
    <t>HACP</t>
  </si>
  <si>
    <t>Is this application for a predvelopment loan?</t>
  </si>
  <si>
    <t>PREDEVELOPMENT LOAN</t>
  </si>
  <si>
    <t>Transactions Fee</t>
  </si>
  <si>
    <t>FSDP Request</t>
  </si>
  <si>
    <t>3B 2ba, Hazelwood</t>
  </si>
  <si>
    <t>31 Chestnut</t>
  </si>
  <si>
    <t>285 Broadway</t>
  </si>
  <si>
    <t>Area Median Income by Household Size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</si>
</sst>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6" formatCode="&quot;$&quot;#,##0_);[Red]\(&quot;$&quot;#,##0\)"/>
    <numFmt numFmtId="8" formatCode="&quot;$&quot;#,##0.00_);[Red]\(&quot;$&quot;#,##0.00\)"/>
    <numFmt numFmtId="42" formatCode="_(&quot;$&quot;* #,##0_);_(&quot;$&quot;* \(#,##0\);_(&quot;$&quot;* &quot;-&quot;_);_(@_)"/>
    <numFmt numFmtId="44" formatCode="_(&quot;$&quot;* #,##0.00_);_(&quot;$&quot;* \(#,##0.00\);_(&quot;$&quot;* &quot;-&quot;??_);_(@_)"/>
    <numFmt numFmtId="164" formatCode="0.0%"/>
    <numFmt numFmtId="165" formatCode="&quot;$&quot;#,##0"/>
    <numFmt numFmtId="166" formatCode="&quot;$&quot;#,##0.0"/>
    <numFmt numFmtId="167" formatCode="0\ &quot;years&quot;"/>
    <numFmt numFmtId="168" formatCode="0.000%"/>
    <numFmt numFmtId="169" formatCode="0&quot;-person&quot;"/>
    <numFmt numFmtId="170" formatCode="0%\ &quot;AMI&quot;"/>
    <numFmt numFmtId="171" formatCode=";;;"/>
  </numFmts>
  <fonts count="37" x14ac:knownFonts="1">
    <font>
      <sz val="11"/>
      <color theme="1"/>
      <name val="Calibri"/>
      <family val="2"/>
      <scheme val="minor"/>
    </font>
    <font>
      <sz val="11"/>
      <color theme="1"/>
      <name val="Calibri"/>
      <family val="2"/>
      <scheme val="minor"/>
    </font>
    <font>
      <b/>
      <u/>
      <sz val="24"/>
      <name val="Arial"/>
      <family val="2"/>
    </font>
    <font>
      <b/>
      <sz val="10"/>
      <color theme="0"/>
      <name val="Arial"/>
      <family val="2"/>
    </font>
    <font>
      <sz val="10"/>
      <color theme="0"/>
      <name val="Arial"/>
      <family val="2"/>
    </font>
    <font>
      <sz val="10"/>
      <name val="Arial"/>
      <family val="2"/>
    </font>
    <font>
      <b/>
      <sz val="10"/>
      <name val="Arial"/>
      <family val="2"/>
    </font>
    <font>
      <sz val="10"/>
      <color rgb="FFFF0000"/>
      <name val="Arial"/>
      <family val="2"/>
    </font>
    <font>
      <i/>
      <sz val="10"/>
      <name val="Arial"/>
      <family val="2"/>
    </font>
    <font>
      <u/>
      <sz val="10"/>
      <color theme="10"/>
      <name val="Arial"/>
      <family val="2"/>
    </font>
    <font>
      <b/>
      <sz val="11"/>
      <color theme="0"/>
      <name val="Calibri"/>
      <family val="2"/>
      <scheme val="minor"/>
    </font>
    <font>
      <b/>
      <sz val="11"/>
      <color theme="1"/>
      <name val="Calibri"/>
      <family val="2"/>
      <scheme val="minor"/>
    </font>
    <font>
      <sz val="11"/>
      <color theme="0"/>
      <name val="Calibri"/>
      <family val="2"/>
      <scheme val="minor"/>
    </font>
    <font>
      <sz val="11"/>
      <color rgb="FFFF0000"/>
      <name val="Calibri"/>
      <family val="2"/>
      <scheme val="minor"/>
    </font>
    <font>
      <sz val="11"/>
      <name val="Calibri"/>
      <family val="2"/>
      <scheme val="minor"/>
    </font>
    <font>
      <i/>
      <sz val="11"/>
      <color theme="1"/>
      <name val="Calibri"/>
      <family val="2"/>
      <scheme val="minor"/>
    </font>
    <font>
      <b/>
      <u/>
      <sz val="24"/>
      <name val="Calibri"/>
      <family val="2"/>
      <scheme val="minor"/>
    </font>
    <font>
      <b/>
      <sz val="11"/>
      <name val="Calibri"/>
      <family val="2"/>
      <scheme val="minor"/>
    </font>
    <font>
      <b/>
      <u/>
      <sz val="11"/>
      <name val="Calibri"/>
      <family val="2"/>
      <scheme val="minor"/>
    </font>
    <font>
      <b/>
      <sz val="11"/>
      <color rgb="FFFF0000"/>
      <name val="Calibri"/>
      <family val="2"/>
      <scheme val="minor"/>
    </font>
    <font>
      <sz val="8"/>
      <name val="Calibri"/>
      <family val="2"/>
      <scheme val="minor"/>
    </font>
    <font>
      <u/>
      <sz val="10"/>
      <name val="Arial"/>
      <family val="2"/>
    </font>
    <font>
      <b/>
      <sz val="12"/>
      <name val="Arial"/>
      <family val="2"/>
    </font>
    <font>
      <u/>
      <sz val="11"/>
      <name val="Calibri"/>
      <family val="2"/>
      <scheme val="minor"/>
    </font>
    <font>
      <b/>
      <sz val="11"/>
      <name val="Arial"/>
      <family val="2"/>
    </font>
    <font>
      <sz val="9"/>
      <name val="Arial"/>
      <family val="2"/>
    </font>
    <font>
      <sz val="9"/>
      <name val="Calibri"/>
      <family val="2"/>
    </font>
    <font>
      <sz val="11"/>
      <name val="Arial"/>
      <family val="2"/>
    </font>
    <font>
      <b/>
      <sz val="11"/>
      <color rgb="FF00B050"/>
      <name val="Calibri"/>
      <family val="2"/>
      <scheme val="minor"/>
    </font>
    <font>
      <i/>
      <sz val="11"/>
      <color rgb="FF00B050"/>
      <name val="Calibri"/>
      <family val="2"/>
      <scheme val="minor"/>
    </font>
    <font>
      <sz val="11"/>
      <color rgb="FF00B050"/>
      <name val="Calibri"/>
      <family val="2"/>
      <scheme val="minor"/>
    </font>
    <font>
      <b/>
      <sz val="11"/>
      <color theme="7"/>
      <name val="Calibri"/>
      <family val="2"/>
      <scheme val="minor"/>
    </font>
    <font>
      <i/>
      <sz val="11"/>
      <color theme="7"/>
      <name val="Calibri"/>
      <family val="2"/>
      <scheme val="minor"/>
    </font>
    <font>
      <sz val="11"/>
      <color theme="7"/>
      <name val="Calibri"/>
      <family val="2"/>
      <scheme val="minor"/>
    </font>
    <font>
      <i/>
      <sz val="11"/>
      <color rgb="FFFF0000"/>
      <name val="Calibri"/>
      <family val="2"/>
      <scheme val="minor"/>
    </font>
    <font>
      <sz val="10"/>
      <color theme="1"/>
      <name val="Arial"/>
      <family val="2"/>
    </font>
    <font>
      <i/>
      <sz val="9"/>
      <color theme="1"/>
      <name val="Calibri"/>
      <family val="2"/>
      <scheme val="minor"/>
    </font>
  </fonts>
  <fills count="12">
    <fill>
      <patternFill patternType="none"/>
    </fill>
    <fill>
      <patternFill patternType="gray125"/>
    </fill>
    <fill>
      <patternFill patternType="solid">
        <fgColor theme="1"/>
        <bgColor indexed="64"/>
      </patternFill>
    </fill>
    <fill>
      <patternFill patternType="solid">
        <fgColor indexed="43"/>
        <bgColor indexed="64"/>
      </patternFill>
    </fill>
    <fill>
      <patternFill patternType="solid">
        <fgColor theme="0"/>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C5D9F1"/>
        <bgColor indexed="64"/>
      </patternFill>
    </fill>
    <fill>
      <patternFill patternType="solid">
        <fgColor theme="0" tint="-4.9989318521683403E-2"/>
        <bgColor indexed="64"/>
      </patternFill>
    </fill>
    <fill>
      <patternFill patternType="solid">
        <fgColor rgb="FFD1D1D1"/>
        <bgColor indexed="64"/>
      </patternFill>
    </fill>
    <fill>
      <patternFill patternType="solid">
        <fgColor theme="1"/>
        <bgColor theme="0"/>
      </patternFill>
    </fill>
  </fills>
  <borders count="2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s>
  <cellStyleXfs count="9">
    <xf numFmtId="0" fontId="0" fillId="0" borderId="0"/>
    <xf numFmtId="44" fontId="1" fillId="0" borderId="0" applyFont="0" applyFill="0" applyBorder="0" applyAlignment="0" applyProtection="0"/>
    <xf numFmtId="0" fontId="5" fillId="0" borderId="0"/>
    <xf numFmtId="9" fontId="5" fillId="0" borderId="0" applyFont="0" applyFill="0" applyBorder="0" applyAlignment="0" applyProtection="0"/>
    <xf numFmtId="44" fontId="5" fillId="0" borderId="0" applyFont="0" applyFill="0" applyBorder="0" applyAlignment="0" applyProtection="0"/>
    <xf numFmtId="0" fontId="5" fillId="0" borderId="0"/>
    <xf numFmtId="9" fontId="5" fillId="0" borderId="0" applyFont="0" applyFill="0" applyBorder="0" applyAlignment="0" applyProtection="0"/>
    <xf numFmtId="0" fontId="9" fillId="0" borderId="0" applyNumberFormat="0" applyFill="0" applyBorder="0" applyAlignment="0" applyProtection="0"/>
    <xf numFmtId="9" fontId="1" fillId="0" borderId="0" applyFont="0" applyFill="0" applyBorder="0" applyAlignment="0" applyProtection="0"/>
  </cellStyleXfs>
  <cellXfs count="316">
    <xf numFmtId="0" fontId="0" fillId="0" borderId="0" xfId="0"/>
    <xf numFmtId="0" fontId="0" fillId="4" borderId="0" xfId="0" applyFill="1"/>
    <xf numFmtId="0" fontId="6" fillId="4" borderId="1" xfId="0" applyFont="1" applyFill="1" applyBorder="1"/>
    <xf numFmtId="0" fontId="6" fillId="4" borderId="4" xfId="0" applyFont="1" applyFill="1" applyBorder="1"/>
    <xf numFmtId="0" fontId="5" fillId="4" borderId="0" xfId="0" applyFont="1" applyFill="1"/>
    <xf numFmtId="0" fontId="2" fillId="4" borderId="0" xfId="0" applyFont="1" applyFill="1" applyAlignment="1">
      <alignment wrapText="1"/>
    </xf>
    <xf numFmtId="6" fontId="0" fillId="0" borderId="0" xfId="0" applyNumberFormat="1"/>
    <xf numFmtId="0" fontId="0" fillId="0" borderId="0" xfId="0" applyAlignment="1">
      <alignment horizontal="left" indent="1"/>
    </xf>
    <xf numFmtId="0" fontId="2" fillId="0" borderId="0" xfId="0" applyFont="1" applyAlignment="1">
      <alignment wrapText="1"/>
    </xf>
    <xf numFmtId="0" fontId="3" fillId="2" borderId="0" xfId="0" applyFont="1" applyFill="1"/>
    <xf numFmtId="0" fontId="4" fillId="2" borderId="0" xfId="0" applyFont="1" applyFill="1"/>
    <xf numFmtId="0" fontId="5" fillId="0" borderId="0" xfId="0" applyFont="1"/>
    <xf numFmtId="38" fontId="5" fillId="0" borderId="0" xfId="0" applyNumberFormat="1" applyFont="1" applyAlignment="1">
      <alignment horizontal="left"/>
    </xf>
    <xf numFmtId="38" fontId="5" fillId="5" borderId="2" xfId="0" applyNumberFormat="1" applyFont="1" applyFill="1" applyBorder="1" applyAlignment="1">
      <alignment horizontal="left"/>
    </xf>
    <xf numFmtId="38" fontId="5" fillId="5" borderId="3" xfId="0" applyNumberFormat="1" applyFont="1" applyFill="1" applyBorder="1" applyAlignment="1">
      <alignment horizontal="left"/>
    </xf>
    <xf numFmtId="38" fontId="5" fillId="5" borderId="5" xfId="0" applyNumberFormat="1" applyFont="1" applyFill="1" applyBorder="1" applyAlignment="1">
      <alignment horizontal="left"/>
    </xf>
    <xf numFmtId="38" fontId="5" fillId="5" borderId="6" xfId="0" applyNumberFormat="1" applyFont="1" applyFill="1" applyBorder="1" applyAlignment="1">
      <alignment horizontal="left"/>
    </xf>
    <xf numFmtId="0" fontId="10" fillId="2" borderId="0" xfId="0" applyFont="1" applyFill="1"/>
    <xf numFmtId="10" fontId="0" fillId="0" borderId="0" xfId="0" applyNumberFormat="1"/>
    <xf numFmtId="0" fontId="0" fillId="0" borderId="0" xfId="0" applyAlignment="1">
      <alignment horizontal="left"/>
    </xf>
    <xf numFmtId="167" fontId="0" fillId="0" borderId="0" xfId="0" applyNumberFormat="1" applyAlignment="1">
      <alignment horizontal="right"/>
    </xf>
    <xf numFmtId="8" fontId="0" fillId="0" borderId="0" xfId="0" applyNumberFormat="1"/>
    <xf numFmtId="0" fontId="0" fillId="0" borderId="14" xfId="0" applyBorder="1"/>
    <xf numFmtId="9" fontId="0" fillId="0" borderId="0" xfId="0" applyNumberFormat="1"/>
    <xf numFmtId="166" fontId="0" fillId="0" borderId="0" xfId="0" applyNumberFormat="1"/>
    <xf numFmtId="165" fontId="0" fillId="0" borderId="0" xfId="0" applyNumberFormat="1"/>
    <xf numFmtId="165" fontId="0" fillId="0" borderId="7" xfId="0" applyNumberFormat="1" applyBorder="1"/>
    <xf numFmtId="0" fontId="12" fillId="2" borderId="0" xfId="0" applyFont="1" applyFill="1"/>
    <xf numFmtId="164" fontId="12" fillId="2" borderId="0" xfId="0" applyNumberFormat="1" applyFont="1" applyFill="1"/>
    <xf numFmtId="6" fontId="12" fillId="2" borderId="0" xfId="0" applyNumberFormat="1" applyFont="1" applyFill="1"/>
    <xf numFmtId="164" fontId="0" fillId="0" borderId="0" xfId="0" applyNumberFormat="1"/>
    <xf numFmtId="0" fontId="0" fillId="0" borderId="2" xfId="0" applyBorder="1"/>
    <xf numFmtId="0" fontId="0" fillId="0" borderId="5" xfId="0" applyBorder="1"/>
    <xf numFmtId="164" fontId="0" fillId="6" borderId="10" xfId="0" applyNumberFormat="1" applyFill="1" applyBorder="1"/>
    <xf numFmtId="164" fontId="0" fillId="0" borderId="10" xfId="0" applyNumberFormat="1" applyBorder="1"/>
    <xf numFmtId="0" fontId="0" fillId="6" borderId="9" xfId="0" applyFill="1" applyBorder="1"/>
    <xf numFmtId="0" fontId="0" fillId="0" borderId="9" xfId="0" applyBorder="1"/>
    <xf numFmtId="0" fontId="0" fillId="0" borderId="9" xfId="0" applyBorder="1" applyProtection="1">
      <protection locked="0"/>
    </xf>
    <xf numFmtId="0" fontId="17" fillId="0" borderId="1" xfId="0" applyFont="1" applyBorder="1"/>
    <xf numFmtId="0" fontId="17" fillId="0" borderId="4" xfId="0" applyFont="1" applyBorder="1"/>
    <xf numFmtId="0" fontId="17" fillId="0" borderId="0" xfId="0" applyFont="1"/>
    <xf numFmtId="38" fontId="13" fillId="0" borderId="0" xfId="0" applyNumberFormat="1" applyFont="1" applyAlignment="1">
      <alignment horizontal="center"/>
    </xf>
    <xf numFmtId="0" fontId="18" fillId="0" borderId="0" xfId="0" applyFont="1" applyAlignment="1">
      <alignment wrapText="1"/>
    </xf>
    <xf numFmtId="0" fontId="13" fillId="0" borderId="0" xfId="0" applyFont="1"/>
    <xf numFmtId="6" fontId="18" fillId="0" borderId="0" xfId="0" applyNumberFormat="1" applyFont="1" applyAlignment="1">
      <alignment horizontal="center"/>
    </xf>
    <xf numFmtId="0" fontId="14" fillId="6" borderId="9" xfId="0" applyFont="1" applyFill="1" applyBorder="1"/>
    <xf numFmtId="0" fontId="14" fillId="0" borderId="9" xfId="0" applyFont="1" applyBorder="1"/>
    <xf numFmtId="0" fontId="14" fillId="8" borderId="9" xfId="0" applyFont="1" applyFill="1" applyBorder="1" applyProtection="1">
      <protection locked="0"/>
    </xf>
    <xf numFmtId="0" fontId="14" fillId="0" borderId="9" xfId="0" applyFont="1" applyBorder="1" applyProtection="1">
      <protection locked="0"/>
    </xf>
    <xf numFmtId="0" fontId="17" fillId="7" borderId="9" xfId="0" applyFont="1" applyFill="1" applyBorder="1"/>
    <xf numFmtId="164" fontId="10" fillId="7" borderId="10" xfId="0" applyNumberFormat="1" applyFont="1" applyFill="1" applyBorder="1"/>
    <xf numFmtId="0" fontId="19" fillId="0" borderId="0" xfId="0" applyFont="1"/>
    <xf numFmtId="0" fontId="10" fillId="0" borderId="0" xfId="0" applyFont="1"/>
    <xf numFmtId="164" fontId="10" fillId="0" borderId="0" xfId="0" applyNumberFormat="1" applyFont="1"/>
    <xf numFmtId="6" fontId="17" fillId="0" borderId="0" xfId="0" applyNumberFormat="1" applyFont="1"/>
    <xf numFmtId="0" fontId="10" fillId="7" borderId="9" xfId="0" applyFont="1" applyFill="1" applyBorder="1"/>
    <xf numFmtId="0" fontId="18" fillId="0" borderId="0" xfId="0" applyFont="1"/>
    <xf numFmtId="0" fontId="17" fillId="6" borderId="9" xfId="0" applyFont="1" applyFill="1" applyBorder="1"/>
    <xf numFmtId="0" fontId="17" fillId="0" borderId="9" xfId="0" applyFont="1" applyBorder="1"/>
    <xf numFmtId="164" fontId="17" fillId="0" borderId="10" xfId="0" applyNumberFormat="1" applyFont="1" applyBorder="1"/>
    <xf numFmtId="164" fontId="17" fillId="0" borderId="0" xfId="0" applyNumberFormat="1" applyFont="1"/>
    <xf numFmtId="164" fontId="17" fillId="6" borderId="10" xfId="0" applyNumberFormat="1" applyFont="1" applyFill="1" applyBorder="1"/>
    <xf numFmtId="0" fontId="14" fillId="0" borderId="11" xfId="0" applyFont="1" applyBorder="1" applyAlignment="1">
      <alignment horizontal="left" indent="1"/>
    </xf>
    <xf numFmtId="0" fontId="17" fillId="0" borderId="11" xfId="0" applyFont="1" applyBorder="1"/>
    <xf numFmtId="164" fontId="14" fillId="0" borderId="12" xfId="0" applyNumberFormat="1" applyFont="1" applyBorder="1"/>
    <xf numFmtId="0" fontId="14" fillId="0" borderId="11" xfId="0" applyFont="1" applyBorder="1"/>
    <xf numFmtId="0" fontId="17" fillId="8" borderId="9" xfId="0" applyFont="1" applyFill="1" applyBorder="1" applyProtection="1">
      <protection locked="0"/>
    </xf>
    <xf numFmtId="0" fontId="14" fillId="0" borderId="9" xfId="0" applyFont="1" applyBorder="1" applyAlignment="1">
      <alignment horizontal="left" indent="1"/>
    </xf>
    <xf numFmtId="164" fontId="17" fillId="0" borderId="12" xfId="0" applyNumberFormat="1" applyFont="1" applyBorder="1"/>
    <xf numFmtId="0" fontId="10" fillId="2" borderId="9" xfId="0" applyFont="1" applyFill="1" applyBorder="1"/>
    <xf numFmtId="164" fontId="10" fillId="2" borderId="10" xfId="0" applyNumberFormat="1" applyFont="1" applyFill="1" applyBorder="1"/>
    <xf numFmtId="164" fontId="0" fillId="0" borderId="10" xfId="0" applyNumberFormat="1" applyBorder="1" applyAlignment="1">
      <alignment horizontal="center"/>
    </xf>
    <xf numFmtId="0" fontId="14" fillId="0" borderId="15" xfId="0" applyFont="1" applyBorder="1" applyAlignment="1">
      <alignment horizontal="left" indent="1"/>
    </xf>
    <xf numFmtId="0" fontId="12" fillId="0" borderId="0" xfId="0" applyFont="1"/>
    <xf numFmtId="164" fontId="12" fillId="0" borderId="0" xfId="0" applyNumberFormat="1" applyFont="1"/>
    <xf numFmtId="6" fontId="12" fillId="0" borderId="0" xfId="0" applyNumberFormat="1" applyFont="1"/>
    <xf numFmtId="0" fontId="0" fillId="4" borderId="0" xfId="0" applyFill="1" applyAlignment="1">
      <alignment horizontal="center"/>
    </xf>
    <xf numFmtId="0" fontId="0" fillId="4" borderId="0" xfId="0" applyFill="1" applyAlignment="1">
      <alignment horizontal="left"/>
    </xf>
    <xf numFmtId="38" fontId="5" fillId="5" borderId="2" xfId="0" applyNumberFormat="1" applyFont="1" applyFill="1" applyBorder="1" applyAlignment="1">
      <alignment horizontal="center"/>
    </xf>
    <xf numFmtId="38" fontId="5" fillId="5" borderId="3" xfId="0" applyNumberFormat="1" applyFont="1" applyFill="1" applyBorder="1" applyAlignment="1">
      <alignment horizontal="center"/>
    </xf>
    <xf numFmtId="38" fontId="5" fillId="5" borderId="5" xfId="0" applyNumberFormat="1" applyFont="1" applyFill="1" applyBorder="1" applyAlignment="1">
      <alignment horizontal="center"/>
    </xf>
    <xf numFmtId="38" fontId="5" fillId="5" borderId="6" xfId="0" applyNumberFormat="1" applyFont="1" applyFill="1" applyBorder="1" applyAlignment="1">
      <alignment horizontal="center"/>
    </xf>
    <xf numFmtId="0" fontId="0" fillId="4" borderId="0" xfId="0" applyFill="1" applyAlignment="1">
      <alignment horizontal="right"/>
    </xf>
    <xf numFmtId="0" fontId="12" fillId="4" borderId="0" xfId="0" applyFont="1" applyFill="1" applyAlignment="1">
      <alignment horizontal="right"/>
    </xf>
    <xf numFmtId="0" fontId="11" fillId="4" borderId="0" xfId="0" applyFont="1" applyFill="1" applyAlignment="1">
      <alignment horizontal="right"/>
    </xf>
    <xf numFmtId="0" fontId="0" fillId="9" borderId="0" xfId="0" applyFill="1" applyAlignment="1">
      <alignment horizontal="left"/>
    </xf>
    <xf numFmtId="0" fontId="0" fillId="9" borderId="0" xfId="0" applyFill="1" applyAlignment="1">
      <alignment horizontal="center"/>
    </xf>
    <xf numFmtId="3" fontId="0" fillId="9" borderId="0" xfId="0" applyNumberFormat="1" applyFill="1" applyAlignment="1">
      <alignment horizontal="center"/>
    </xf>
    <xf numFmtId="165" fontId="0" fillId="9" borderId="0" xfId="0" applyNumberFormat="1" applyFill="1" applyAlignment="1">
      <alignment horizontal="center"/>
    </xf>
    <xf numFmtId="0" fontId="15" fillId="4" borderId="0" xfId="0" applyFont="1" applyFill="1"/>
    <xf numFmtId="0" fontId="15" fillId="4" borderId="0" xfId="0" applyFont="1" applyFill="1" applyAlignment="1">
      <alignment horizontal="center"/>
    </xf>
    <xf numFmtId="164" fontId="0" fillId="0" borderId="8" xfId="0" applyNumberFormat="1" applyBorder="1"/>
    <xf numFmtId="164" fontId="0" fillId="0" borderId="12" xfId="0" applyNumberFormat="1" applyBorder="1"/>
    <xf numFmtId="3" fontId="0" fillId="5" borderId="13" xfId="0" applyNumberFormat="1" applyFill="1" applyBorder="1" applyAlignment="1">
      <alignment horizontal="center"/>
    </xf>
    <xf numFmtId="0" fontId="14" fillId="4" borderId="0" xfId="0" applyFont="1" applyFill="1" applyProtection="1">
      <protection hidden="1"/>
    </xf>
    <xf numFmtId="0" fontId="14" fillId="0" borderId="0" xfId="0" applyFont="1" applyProtection="1">
      <protection hidden="1"/>
    </xf>
    <xf numFmtId="0" fontId="6" fillId="4" borderId="1" xfId="0" applyFont="1" applyFill="1" applyBorder="1" applyProtection="1">
      <protection hidden="1"/>
    </xf>
    <xf numFmtId="38" fontId="5" fillId="5" borderId="2" xfId="0" applyNumberFormat="1" applyFont="1" applyFill="1" applyBorder="1" applyAlignment="1" applyProtection="1">
      <alignment horizontal="left"/>
      <protection hidden="1"/>
    </xf>
    <xf numFmtId="38" fontId="5" fillId="5" borderId="3" xfId="0" applyNumberFormat="1" applyFont="1" applyFill="1" applyBorder="1" applyAlignment="1" applyProtection="1">
      <alignment horizontal="left"/>
      <protection hidden="1"/>
    </xf>
    <xf numFmtId="0" fontId="6" fillId="4" borderId="4" xfId="0" applyFont="1" applyFill="1" applyBorder="1" applyProtection="1">
      <protection hidden="1"/>
    </xf>
    <xf numFmtId="38" fontId="5" fillId="5" borderId="5" xfId="0" applyNumberFormat="1" applyFont="1" applyFill="1" applyBorder="1" applyAlignment="1" applyProtection="1">
      <alignment horizontal="left"/>
      <protection hidden="1"/>
    </xf>
    <xf numFmtId="38" fontId="5" fillId="5" borderId="6" xfId="0" applyNumberFormat="1" applyFont="1" applyFill="1" applyBorder="1" applyAlignment="1" applyProtection="1">
      <alignment horizontal="left"/>
      <protection hidden="1"/>
    </xf>
    <xf numFmtId="0" fontId="5" fillId="4" borderId="0" xfId="0" applyFont="1" applyFill="1" applyProtection="1">
      <protection hidden="1"/>
    </xf>
    <xf numFmtId="0" fontId="2" fillId="4" borderId="0" xfId="0" applyFont="1" applyFill="1" applyProtection="1">
      <protection hidden="1"/>
    </xf>
    <xf numFmtId="0" fontId="2" fillId="4" borderId="0" xfId="0" applyFont="1" applyFill="1" applyAlignment="1" applyProtection="1">
      <alignment wrapText="1"/>
      <protection hidden="1"/>
    </xf>
    <xf numFmtId="0" fontId="2" fillId="4" borderId="0" xfId="0" applyFont="1" applyFill="1" applyAlignment="1" applyProtection="1">
      <alignment horizontal="center" wrapText="1"/>
      <protection hidden="1"/>
    </xf>
    <xf numFmtId="0" fontId="14" fillId="4" borderId="0" xfId="0" applyFont="1" applyFill="1" applyAlignment="1" applyProtection="1">
      <alignment horizontal="center"/>
      <protection hidden="1"/>
    </xf>
    <xf numFmtId="171" fontId="14" fillId="4" borderId="0" xfId="0" applyNumberFormat="1" applyFont="1" applyFill="1" applyAlignment="1" applyProtection="1">
      <alignment horizontal="center"/>
      <protection hidden="1"/>
    </xf>
    <xf numFmtId="171" fontId="14" fillId="4" borderId="0" xfId="0" applyNumberFormat="1" applyFont="1" applyFill="1" applyProtection="1">
      <protection hidden="1"/>
    </xf>
    <xf numFmtId="38" fontId="14" fillId="2" borderId="0" xfId="0" applyNumberFormat="1" applyFont="1" applyFill="1" applyAlignment="1" applyProtection="1">
      <alignment horizontal="center" vertical="center"/>
      <protection hidden="1"/>
    </xf>
    <xf numFmtId="0" fontId="14" fillId="0" borderId="0" xfId="0" applyFont="1" applyAlignment="1" applyProtection="1">
      <alignment vertical="center"/>
      <protection hidden="1"/>
    </xf>
    <xf numFmtId="0" fontId="14" fillId="4" borderId="0" xfId="0" applyFont="1" applyFill="1" applyAlignment="1" applyProtection="1">
      <alignment vertical="center"/>
      <protection hidden="1"/>
    </xf>
    <xf numFmtId="0" fontId="5" fillId="0" borderId="0" xfId="0" applyFont="1" applyAlignment="1" applyProtection="1">
      <alignment vertical="center" wrapText="1"/>
      <protection hidden="1"/>
    </xf>
    <xf numFmtId="38" fontId="14" fillId="0" borderId="0" xfId="0" applyNumberFormat="1" applyFont="1" applyAlignment="1" applyProtection="1">
      <alignment horizontal="center" vertical="center" wrapText="1"/>
      <protection hidden="1"/>
    </xf>
    <xf numFmtId="0" fontId="14" fillId="0" borderId="0" xfId="0" applyFont="1" applyAlignment="1" applyProtection="1">
      <alignment vertical="center" wrapText="1"/>
      <protection hidden="1"/>
    </xf>
    <xf numFmtId="0" fontId="14" fillId="4" borderId="0" xfId="0" applyFont="1" applyFill="1" applyAlignment="1" applyProtection="1">
      <alignment vertical="center" wrapText="1"/>
      <protection hidden="1"/>
    </xf>
    <xf numFmtId="0" fontId="5" fillId="0" borderId="0" xfId="0" applyFont="1" applyAlignment="1" applyProtection="1">
      <alignment vertical="center"/>
      <protection hidden="1"/>
    </xf>
    <xf numFmtId="38" fontId="14" fillId="5" borderId="11" xfId="0" applyNumberFormat="1" applyFont="1" applyFill="1" applyBorder="1" applyAlignment="1" applyProtection="1">
      <alignment horizontal="center" vertical="center"/>
      <protection hidden="1"/>
    </xf>
    <xf numFmtId="38" fontId="14" fillId="0" borderId="11" xfId="0" applyNumberFormat="1" applyFont="1" applyBorder="1" applyAlignment="1" applyProtection="1">
      <alignment horizontal="center" vertical="center"/>
      <protection hidden="1"/>
    </xf>
    <xf numFmtId="0" fontId="6" fillId="0" borderId="0" xfId="0" applyFont="1" applyAlignment="1" applyProtection="1">
      <alignment horizontal="left" vertical="center"/>
      <protection hidden="1"/>
    </xf>
    <xf numFmtId="0" fontId="5" fillId="0" borderId="0" xfId="0" applyFont="1" applyAlignment="1" applyProtection="1">
      <alignment horizontal="center" vertical="center"/>
      <protection hidden="1"/>
    </xf>
    <xf numFmtId="165" fontId="14" fillId="5" borderId="0" xfId="0" applyNumberFormat="1" applyFont="1" applyFill="1" applyAlignment="1" applyProtection="1">
      <alignment horizontal="center" vertical="center"/>
      <protection hidden="1"/>
    </xf>
    <xf numFmtId="6" fontId="14" fillId="0" borderId="0" xfId="0" applyNumberFormat="1" applyFont="1" applyAlignment="1" applyProtection="1">
      <alignment horizontal="center" vertical="center"/>
      <protection hidden="1"/>
    </xf>
    <xf numFmtId="165" fontId="14" fillId="5" borderId="11" xfId="0" applyNumberFormat="1" applyFont="1" applyFill="1" applyBorder="1" applyAlignment="1" applyProtection="1">
      <alignment horizontal="center" vertical="center"/>
      <protection hidden="1"/>
    </xf>
    <xf numFmtId="6" fontId="14" fillId="0" borderId="11" xfId="0" applyNumberFormat="1" applyFont="1" applyBorder="1" applyAlignment="1" applyProtection="1">
      <alignment horizontal="center" vertical="center"/>
      <protection hidden="1"/>
    </xf>
    <xf numFmtId="0" fontId="5" fillId="0" borderId="0" xfId="0" applyFont="1" applyAlignment="1" applyProtection="1">
      <alignment horizontal="left" vertical="center"/>
      <protection hidden="1"/>
    </xf>
    <xf numFmtId="38" fontId="17" fillId="5" borderId="0" xfId="0" applyNumberFormat="1" applyFont="1" applyFill="1" applyAlignment="1" applyProtection="1">
      <alignment horizontal="center" vertical="center"/>
      <protection hidden="1"/>
    </xf>
    <xf numFmtId="6" fontId="17" fillId="0" borderId="0" xfId="0" applyNumberFormat="1" applyFont="1" applyAlignment="1" applyProtection="1">
      <alignment horizontal="center" vertical="center"/>
      <protection hidden="1"/>
    </xf>
    <xf numFmtId="0" fontId="5" fillId="0" borderId="0" xfId="0" applyFont="1" applyAlignment="1" applyProtection="1">
      <alignment horizontal="left" vertical="center" indent="1"/>
      <protection hidden="1"/>
    </xf>
    <xf numFmtId="38" fontId="14" fillId="5" borderId="0" xfId="0" applyNumberFormat="1" applyFont="1" applyFill="1" applyAlignment="1" applyProtection="1">
      <alignment horizontal="center" vertical="center"/>
      <protection hidden="1"/>
    </xf>
    <xf numFmtId="165" fontId="14" fillId="0" borderId="11" xfId="0" applyNumberFormat="1" applyFont="1" applyBorder="1" applyAlignment="1" applyProtection="1">
      <alignment horizontal="center" vertical="center"/>
      <protection hidden="1"/>
    </xf>
    <xf numFmtId="0" fontId="14"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170" fontId="6" fillId="0" borderId="0" xfId="0" applyNumberFormat="1" applyFont="1" applyAlignment="1" applyProtection="1">
      <alignment horizontal="center"/>
      <protection hidden="1"/>
    </xf>
    <xf numFmtId="0" fontId="14" fillId="0" borderId="0" xfId="0" quotePrefix="1" applyFont="1" applyAlignment="1" applyProtection="1">
      <alignment horizontal="center" vertical="center" wrapText="1"/>
      <protection hidden="1"/>
    </xf>
    <xf numFmtId="49" fontId="14" fillId="0" borderId="0" xfId="0" applyNumberFormat="1" applyFont="1" applyAlignment="1" applyProtection="1">
      <alignment vertical="center" wrapText="1"/>
      <protection hidden="1"/>
    </xf>
    <xf numFmtId="49" fontId="14" fillId="0" borderId="0" xfId="0" applyNumberFormat="1" applyFont="1" applyAlignment="1" applyProtection="1">
      <alignment horizontal="center" vertical="center" wrapText="1"/>
      <protection hidden="1"/>
    </xf>
    <xf numFmtId="165" fontId="5" fillId="0" borderId="0" xfId="2" applyNumberFormat="1" applyAlignment="1" applyProtection="1">
      <alignment horizontal="left"/>
      <protection hidden="1"/>
    </xf>
    <xf numFmtId="171" fontId="5" fillId="0" borderId="0" xfId="0" applyNumberFormat="1" applyFont="1" applyAlignment="1" applyProtection="1">
      <alignment vertical="center"/>
      <protection hidden="1"/>
    </xf>
    <xf numFmtId="165" fontId="14" fillId="0" borderId="0" xfId="0" applyNumberFormat="1" applyFont="1" applyAlignment="1" applyProtection="1">
      <alignment horizontal="center" vertical="center"/>
      <protection hidden="1"/>
    </xf>
    <xf numFmtId="165" fontId="14" fillId="0" borderId="0" xfId="0" applyNumberFormat="1" applyFont="1" applyAlignment="1" applyProtection="1">
      <alignment horizontal="right" vertical="center"/>
      <protection hidden="1"/>
    </xf>
    <xf numFmtId="171" fontId="14" fillId="0" borderId="0" xfId="0" applyNumberFormat="1" applyFont="1" applyAlignment="1" applyProtection="1">
      <alignment horizontal="center" vertical="center"/>
      <protection hidden="1"/>
    </xf>
    <xf numFmtId="165" fontId="0" fillId="0" borderId="0" xfId="0" applyNumberFormat="1" applyAlignment="1" applyProtection="1">
      <alignment horizontal="center" vertical="center"/>
      <protection hidden="1"/>
    </xf>
    <xf numFmtId="165" fontId="14" fillId="0" borderId="0" xfId="0" applyNumberFormat="1" applyFont="1" applyAlignment="1" applyProtection="1">
      <alignment vertical="center"/>
      <protection hidden="1"/>
    </xf>
    <xf numFmtId="171" fontId="14" fillId="0" borderId="0" xfId="0" applyNumberFormat="1" applyFont="1" applyAlignment="1" applyProtection="1">
      <alignment vertical="center"/>
      <protection hidden="1"/>
    </xf>
    <xf numFmtId="0" fontId="21" fillId="0" borderId="0" xfId="2" applyFont="1" applyAlignment="1" applyProtection="1">
      <alignment horizontal="left" indent="1"/>
      <protection hidden="1"/>
    </xf>
    <xf numFmtId="9" fontId="21" fillId="0" borderId="0" xfId="8" applyFont="1" applyFill="1" applyBorder="1" applyAlignment="1" applyProtection="1">
      <alignment horizontal="right" vertical="center"/>
      <protection locked="0" hidden="1"/>
    </xf>
    <xf numFmtId="165" fontId="23" fillId="0" borderId="0" xfId="0" applyNumberFormat="1" applyFont="1" applyAlignment="1" applyProtection="1">
      <alignment horizontal="right" vertical="center"/>
      <protection hidden="1"/>
    </xf>
    <xf numFmtId="9" fontId="21" fillId="0" borderId="0" xfId="8" applyFont="1" applyFill="1" applyBorder="1" applyAlignment="1" applyProtection="1">
      <alignment vertical="center"/>
      <protection locked="0" hidden="1"/>
    </xf>
    <xf numFmtId="9" fontId="23" fillId="0" borderId="0" xfId="8" applyFont="1" applyFill="1" applyBorder="1" applyAlignment="1" applyProtection="1">
      <alignment horizontal="right" vertical="center"/>
      <protection locked="0" hidden="1"/>
    </xf>
    <xf numFmtId="5" fontId="23" fillId="0" borderId="0" xfId="1" applyNumberFormat="1" applyFont="1" applyFill="1" applyBorder="1" applyAlignment="1" applyProtection="1">
      <alignment horizontal="right" vertical="center"/>
      <protection hidden="1"/>
    </xf>
    <xf numFmtId="0" fontId="5" fillId="0" borderId="0" xfId="2" applyProtection="1">
      <protection hidden="1"/>
    </xf>
    <xf numFmtId="3" fontId="5" fillId="0" borderId="0" xfId="0" applyNumberFormat="1" applyFont="1" applyAlignment="1" applyProtection="1">
      <alignment vertical="center"/>
      <protection hidden="1"/>
    </xf>
    <xf numFmtId="3" fontId="14" fillId="0" borderId="0" xfId="0" applyNumberFormat="1" applyFont="1" applyAlignment="1" applyProtection="1">
      <alignment horizontal="center" vertical="center"/>
      <protection hidden="1"/>
    </xf>
    <xf numFmtId="3" fontId="14" fillId="0" borderId="0" xfId="0" applyNumberFormat="1" applyFont="1" applyAlignment="1" applyProtection="1">
      <alignment vertical="center"/>
      <protection hidden="1"/>
    </xf>
    <xf numFmtId="0" fontId="5" fillId="0" borderId="0" xfId="2" applyAlignment="1" applyProtection="1">
      <alignment horizontal="left" indent="1"/>
      <protection hidden="1"/>
    </xf>
    <xf numFmtId="165" fontId="14" fillId="0" borderId="0" xfId="0" applyNumberFormat="1" applyFont="1" applyAlignment="1" applyProtection="1">
      <alignment horizontal="center" vertical="center"/>
      <protection locked="0" hidden="1"/>
    </xf>
    <xf numFmtId="0" fontId="14" fillId="0" borderId="0" xfId="0" applyFont="1" applyAlignment="1" applyProtection="1">
      <alignment horizontal="center" vertical="center"/>
      <protection locked="0" hidden="1"/>
    </xf>
    <xf numFmtId="42" fontId="14" fillId="0" borderId="0" xfId="0" applyNumberFormat="1" applyFont="1" applyAlignment="1" applyProtection="1">
      <alignment vertical="center"/>
      <protection locked="0" hidden="1"/>
    </xf>
    <xf numFmtId="0" fontId="14" fillId="0" borderId="0" xfId="0" applyFont="1" applyAlignment="1" applyProtection="1">
      <alignment vertical="center"/>
      <protection locked="0" hidden="1"/>
    </xf>
    <xf numFmtId="165" fontId="14" fillId="0" borderId="0" xfId="0" applyNumberFormat="1" applyFont="1" applyAlignment="1" applyProtection="1">
      <alignment vertical="center"/>
      <protection locked="0" hidden="1"/>
    </xf>
    <xf numFmtId="165" fontId="5" fillId="0" borderId="0" xfId="0" applyNumberFormat="1" applyFont="1" applyAlignment="1" applyProtection="1">
      <alignment vertical="center"/>
      <protection hidden="1"/>
    </xf>
    <xf numFmtId="165" fontId="14" fillId="4" borderId="0" xfId="0" applyNumberFormat="1" applyFont="1" applyFill="1" applyAlignment="1" applyProtection="1">
      <alignment vertical="center"/>
      <protection hidden="1"/>
    </xf>
    <xf numFmtId="0" fontId="5" fillId="0" borderId="0" xfId="2" applyAlignment="1" applyProtection="1">
      <alignment horizontal="left"/>
      <protection hidden="1"/>
    </xf>
    <xf numFmtId="0" fontId="5" fillId="0" borderId="0" xfId="2" applyAlignment="1" applyProtection="1">
      <alignment horizontal="left" indent="1"/>
      <protection locked="0" hidden="1"/>
    </xf>
    <xf numFmtId="0" fontId="5" fillId="0" borderId="0" xfId="0" applyFont="1" applyAlignment="1" applyProtection="1">
      <alignment vertical="center"/>
      <protection locked="0" hidden="1"/>
    </xf>
    <xf numFmtId="10" fontId="14" fillId="0" borderId="0" xfId="0" applyNumberFormat="1" applyFont="1" applyAlignment="1" applyProtection="1">
      <alignment horizontal="center" vertical="center"/>
      <protection locked="0" hidden="1"/>
    </xf>
    <xf numFmtId="168" fontId="14" fillId="0" borderId="0" xfId="0" applyNumberFormat="1" applyFont="1" applyAlignment="1" applyProtection="1">
      <alignment horizontal="center" vertical="center"/>
      <protection locked="0" hidden="1"/>
    </xf>
    <xf numFmtId="10" fontId="14" fillId="0" borderId="0" xfId="0" applyNumberFormat="1" applyFont="1" applyAlignment="1" applyProtection="1">
      <alignment vertical="center"/>
      <protection locked="0" hidden="1"/>
    </xf>
    <xf numFmtId="168" fontId="14" fillId="0" borderId="0" xfId="0" applyNumberFormat="1" applyFont="1" applyAlignment="1" applyProtection="1">
      <alignment vertical="center"/>
      <protection locked="0" hidden="1"/>
    </xf>
    <xf numFmtId="0" fontId="14" fillId="4" borderId="0" xfId="0" applyFont="1" applyFill="1" applyAlignment="1" applyProtection="1">
      <alignment vertical="center"/>
      <protection locked="0" hidden="1"/>
    </xf>
    <xf numFmtId="6" fontId="14" fillId="0" borderId="0" xfId="0" applyNumberFormat="1" applyFont="1" applyAlignment="1" applyProtection="1">
      <alignment vertical="center"/>
      <protection hidden="1"/>
    </xf>
    <xf numFmtId="10" fontId="5" fillId="0" borderId="0" xfId="0" applyNumberFormat="1" applyFont="1" applyAlignment="1" applyProtection="1">
      <alignment vertical="center"/>
      <protection locked="0" hidden="1"/>
    </xf>
    <xf numFmtId="165" fontId="5" fillId="0" borderId="0" xfId="0" applyNumberFormat="1" applyFont="1" applyAlignment="1" applyProtection="1">
      <alignment vertical="center"/>
      <protection locked="0" hidden="1"/>
    </xf>
    <xf numFmtId="0" fontId="6" fillId="0" borderId="0" xfId="2" applyFont="1" applyProtection="1">
      <protection hidden="1"/>
    </xf>
    <xf numFmtId="165" fontId="17" fillId="0" borderId="0" xfId="0" applyNumberFormat="1" applyFont="1" applyAlignment="1" applyProtection="1">
      <alignment horizontal="center" vertical="center"/>
      <protection hidden="1"/>
    </xf>
    <xf numFmtId="0" fontId="17" fillId="0" borderId="0" xfId="0" applyFont="1" applyAlignment="1" applyProtection="1">
      <alignment horizontal="center" vertical="center"/>
      <protection hidden="1"/>
    </xf>
    <xf numFmtId="0" fontId="17" fillId="0" borderId="0" xfId="0" applyFont="1" applyAlignment="1" applyProtection="1">
      <alignment vertical="center"/>
      <protection hidden="1"/>
    </xf>
    <xf numFmtId="165" fontId="17" fillId="0" borderId="0" xfId="0" applyNumberFormat="1" applyFont="1" applyAlignment="1" applyProtection="1">
      <alignment vertical="center"/>
      <protection hidden="1"/>
    </xf>
    <xf numFmtId="0" fontId="5" fillId="0" borderId="0" xfId="0" applyFont="1" applyAlignment="1" applyProtection="1">
      <alignment horizontal="right" vertical="center" wrapText="1"/>
      <protection hidden="1"/>
    </xf>
    <xf numFmtId="0" fontId="5" fillId="0" borderId="0" xfId="0" applyFont="1" applyAlignment="1" applyProtection="1">
      <alignment horizontal="center"/>
      <protection hidden="1"/>
    </xf>
    <xf numFmtId="165" fontId="8" fillId="0" borderId="0" xfId="0" applyNumberFormat="1" applyFont="1" applyProtection="1">
      <protection hidden="1"/>
    </xf>
    <xf numFmtId="165" fontId="14" fillId="0" borderId="0" xfId="0" applyNumberFormat="1" applyFont="1" applyProtection="1">
      <protection locked="0" hidden="1"/>
    </xf>
    <xf numFmtId="0" fontId="5" fillId="0" borderId="0" xfId="0" applyFont="1" applyProtection="1">
      <protection hidden="1"/>
    </xf>
    <xf numFmtId="165" fontId="22" fillId="0" borderId="16" xfId="0" applyNumberFormat="1" applyFont="1" applyBorder="1" applyProtection="1">
      <protection hidden="1"/>
    </xf>
    <xf numFmtId="165" fontId="22" fillId="0" borderId="16" xfId="1" applyNumberFormat="1" applyFont="1" applyFill="1" applyBorder="1" applyAlignment="1" applyProtection="1">
      <alignment horizontal="right"/>
      <protection hidden="1"/>
    </xf>
    <xf numFmtId="165" fontId="22" fillId="0" borderId="17" xfId="0" applyNumberFormat="1" applyFont="1" applyBorder="1" applyProtection="1">
      <protection hidden="1"/>
    </xf>
    <xf numFmtId="165" fontId="22" fillId="0" borderId="18" xfId="0" applyNumberFormat="1" applyFont="1" applyBorder="1" applyProtection="1">
      <protection hidden="1"/>
    </xf>
    <xf numFmtId="0" fontId="24" fillId="0" borderId="0" xfId="0" applyFont="1" applyProtection="1">
      <protection hidden="1"/>
    </xf>
    <xf numFmtId="0" fontId="14" fillId="0" borderId="0" xfId="0" applyFont="1" applyAlignment="1" applyProtection="1">
      <alignment horizontal="center" vertical="center" wrapText="1"/>
      <protection hidden="1"/>
    </xf>
    <xf numFmtId="0" fontId="24" fillId="0" borderId="0" xfId="0" applyFont="1" applyAlignment="1" applyProtection="1">
      <alignment wrapText="1"/>
      <protection hidden="1"/>
    </xf>
    <xf numFmtId="169" fontId="24" fillId="0" borderId="0" xfId="0" applyNumberFormat="1" applyFont="1" applyProtection="1">
      <protection hidden="1"/>
    </xf>
    <xf numFmtId="0" fontId="14" fillId="0" borderId="20" xfId="0" applyFont="1" applyBorder="1" applyAlignment="1" applyProtection="1">
      <alignment horizontal="center" vertical="center"/>
      <protection hidden="1"/>
    </xf>
    <xf numFmtId="169" fontId="14" fillId="8" borderId="21" xfId="0" applyNumberFormat="1" applyFont="1" applyFill="1" applyBorder="1" applyProtection="1">
      <protection locked="0" hidden="1"/>
    </xf>
    <xf numFmtId="0" fontId="5" fillId="0" borderId="0" xfId="2" applyAlignment="1" applyProtection="1">
      <alignment horizontal="left" wrapText="1" indent="1"/>
      <protection hidden="1"/>
    </xf>
    <xf numFmtId="171" fontId="5" fillId="0" borderId="0" xfId="0" applyNumberFormat="1" applyFont="1" applyAlignment="1" applyProtection="1">
      <alignment vertical="center" wrapText="1"/>
      <protection hidden="1"/>
    </xf>
    <xf numFmtId="171" fontId="5" fillId="0" borderId="0" xfId="0" applyNumberFormat="1" applyFont="1" applyAlignment="1" applyProtection="1">
      <alignment horizontal="center" vertical="center"/>
      <protection hidden="1"/>
    </xf>
    <xf numFmtId="0" fontId="0" fillId="8" borderId="19" xfId="0" applyFill="1" applyBorder="1" applyProtection="1">
      <protection locked="0"/>
    </xf>
    <xf numFmtId="3" fontId="0" fillId="8" borderId="19" xfId="0" applyNumberFormat="1" applyFill="1" applyBorder="1" applyAlignment="1" applyProtection="1">
      <alignment horizontal="center"/>
      <protection locked="0"/>
    </xf>
    <xf numFmtId="6" fontId="0" fillId="8" borderId="19" xfId="0" applyNumberFormat="1" applyFill="1" applyBorder="1" applyAlignment="1" applyProtection="1">
      <alignment horizontal="center"/>
      <protection locked="0"/>
    </xf>
    <xf numFmtId="49" fontId="27" fillId="0" borderId="2" xfId="0" applyNumberFormat="1" applyFont="1" applyBorder="1" applyAlignment="1" applyProtection="1">
      <alignment vertical="center" wrapText="1"/>
      <protection hidden="1"/>
    </xf>
    <xf numFmtId="38" fontId="14" fillId="0" borderId="0" xfId="0" applyNumberFormat="1" applyFont="1" applyAlignment="1" applyProtection="1">
      <alignment horizontal="center" vertical="center"/>
      <protection hidden="1"/>
    </xf>
    <xf numFmtId="0" fontId="3" fillId="2" borderId="0" xfId="0" applyFont="1" applyFill="1" applyAlignment="1" applyProtection="1">
      <alignment vertical="center"/>
      <protection hidden="1"/>
    </xf>
    <xf numFmtId="38" fontId="10" fillId="2" borderId="0" xfId="0" applyNumberFormat="1" applyFont="1" applyFill="1" applyAlignment="1" applyProtection="1">
      <alignment horizontal="center" vertical="center"/>
      <protection hidden="1"/>
    </xf>
    <xf numFmtId="0" fontId="14" fillId="9" borderId="0" xfId="0" applyFont="1" applyFill="1" applyAlignment="1" applyProtection="1">
      <alignment horizontal="center" vertical="center"/>
      <protection hidden="1"/>
    </xf>
    <xf numFmtId="6" fontId="14" fillId="9" borderId="0" xfId="0" applyNumberFormat="1" applyFont="1" applyFill="1" applyAlignment="1" applyProtection="1">
      <alignment horizontal="center" vertical="center"/>
      <protection hidden="1"/>
    </xf>
    <xf numFmtId="0" fontId="14" fillId="2" borderId="0" xfId="0" applyFont="1" applyFill="1" applyProtection="1">
      <protection hidden="1"/>
    </xf>
    <xf numFmtId="0" fontId="14" fillId="10" borderId="0" xfId="0" applyFont="1" applyFill="1" applyProtection="1">
      <protection hidden="1"/>
    </xf>
    <xf numFmtId="38" fontId="14" fillId="10" borderId="0" xfId="0" applyNumberFormat="1" applyFont="1" applyFill="1" applyAlignment="1" applyProtection="1">
      <alignment horizontal="center" vertical="center"/>
      <protection hidden="1"/>
    </xf>
    <xf numFmtId="38" fontId="14" fillId="10" borderId="0" xfId="0" applyNumberFormat="1" applyFont="1" applyFill="1" applyAlignment="1" applyProtection="1">
      <alignment horizontal="center" vertical="center" wrapText="1"/>
      <protection hidden="1"/>
    </xf>
    <xf numFmtId="0" fontId="14" fillId="10" borderId="0" xfId="0" applyFont="1" applyFill="1" applyAlignment="1" applyProtection="1">
      <alignment vertical="center"/>
      <protection hidden="1"/>
    </xf>
    <xf numFmtId="6" fontId="14" fillId="10" borderId="0" xfId="0" applyNumberFormat="1" applyFont="1" applyFill="1" applyAlignment="1" applyProtection="1">
      <alignment horizontal="center" vertical="center"/>
      <protection hidden="1"/>
    </xf>
    <xf numFmtId="6" fontId="17" fillId="10" borderId="0" xfId="0" applyNumberFormat="1" applyFont="1" applyFill="1" applyAlignment="1" applyProtection="1">
      <alignment horizontal="center" vertical="center"/>
      <protection hidden="1"/>
    </xf>
    <xf numFmtId="165" fontId="14" fillId="10" borderId="0" xfId="0" applyNumberFormat="1" applyFont="1" applyFill="1" applyAlignment="1" applyProtection="1">
      <alignment horizontal="center" vertical="center"/>
      <protection hidden="1"/>
    </xf>
    <xf numFmtId="165" fontId="14" fillId="10" borderId="0" xfId="0" applyNumberFormat="1" applyFont="1" applyFill="1" applyAlignment="1" applyProtection="1">
      <alignment vertical="center"/>
      <protection hidden="1"/>
    </xf>
    <xf numFmtId="0" fontId="14" fillId="10" borderId="0" xfId="0" applyFont="1" applyFill="1" applyAlignment="1" applyProtection="1">
      <alignment horizontal="center" vertical="center"/>
      <protection hidden="1"/>
    </xf>
    <xf numFmtId="49" fontId="14" fillId="10" borderId="0" xfId="0" applyNumberFormat="1" applyFont="1" applyFill="1" applyAlignment="1" applyProtection="1">
      <alignment vertical="center" wrapText="1"/>
      <protection hidden="1"/>
    </xf>
    <xf numFmtId="0" fontId="23" fillId="10" borderId="0" xfId="0" applyFont="1" applyFill="1" applyAlignment="1" applyProtection="1">
      <alignment horizontal="right" vertical="center"/>
      <protection hidden="1"/>
    </xf>
    <xf numFmtId="3" fontId="14" fillId="10" borderId="0" xfId="0" applyNumberFormat="1" applyFont="1" applyFill="1" applyAlignment="1" applyProtection="1">
      <alignment horizontal="center" vertical="center"/>
      <protection hidden="1"/>
    </xf>
    <xf numFmtId="0" fontId="14" fillId="10" borderId="0" xfId="0" applyFont="1" applyFill="1" applyAlignment="1" applyProtection="1">
      <alignment horizontal="center" vertical="center"/>
      <protection locked="0" hidden="1"/>
    </xf>
    <xf numFmtId="0" fontId="17" fillId="10" borderId="0" xfId="0" applyFont="1" applyFill="1" applyAlignment="1" applyProtection="1">
      <alignment horizontal="center" vertical="center"/>
      <protection hidden="1"/>
    </xf>
    <xf numFmtId="0" fontId="14" fillId="10" borderId="0" xfId="0" applyFont="1" applyFill="1" applyAlignment="1" applyProtection="1">
      <alignment horizontal="center" vertical="center" wrapText="1"/>
      <protection hidden="1"/>
    </xf>
    <xf numFmtId="0" fontId="5" fillId="10" borderId="0" xfId="0" applyFont="1" applyFill="1" applyAlignment="1" applyProtection="1">
      <alignment horizontal="center"/>
      <protection hidden="1"/>
    </xf>
    <xf numFmtId="171" fontId="6" fillId="0" borderId="0" xfId="0" applyNumberFormat="1" applyFont="1" applyAlignment="1" applyProtection="1">
      <alignment horizontal="center"/>
      <protection hidden="1"/>
    </xf>
    <xf numFmtId="171" fontId="22" fillId="0" borderId="20" xfId="0" applyNumberFormat="1" applyFont="1" applyBorder="1" applyProtection="1">
      <protection hidden="1"/>
    </xf>
    <xf numFmtId="171" fontId="22" fillId="0" borderId="0" xfId="0" applyNumberFormat="1" applyFont="1" applyProtection="1">
      <protection hidden="1"/>
    </xf>
    <xf numFmtId="171" fontId="22" fillId="0" borderId="0" xfId="1" applyNumberFormat="1" applyFont="1" applyFill="1" applyBorder="1" applyAlignment="1" applyProtection="1">
      <alignment horizontal="right"/>
      <protection hidden="1"/>
    </xf>
    <xf numFmtId="171" fontId="22" fillId="0" borderId="20" xfId="1" applyNumberFormat="1" applyFont="1" applyFill="1" applyBorder="1" applyAlignment="1" applyProtection="1">
      <alignment horizontal="right"/>
      <protection hidden="1"/>
    </xf>
    <xf numFmtId="9" fontId="28" fillId="0" borderId="0" xfId="0" applyNumberFormat="1" applyFont="1" applyProtection="1">
      <protection hidden="1"/>
    </xf>
    <xf numFmtId="165" fontId="29" fillId="0" borderId="0" xfId="0" applyNumberFormat="1" applyFont="1" applyAlignment="1" applyProtection="1">
      <alignment horizontal="center"/>
      <protection hidden="1"/>
    </xf>
    <xf numFmtId="165" fontId="30" fillId="10" borderId="0" xfId="0" applyNumberFormat="1" applyFont="1" applyFill="1" applyAlignment="1" applyProtection="1">
      <alignment horizontal="center"/>
      <protection hidden="1"/>
    </xf>
    <xf numFmtId="38" fontId="30" fillId="10" borderId="0" xfId="0" applyNumberFormat="1" applyFont="1" applyFill="1" applyAlignment="1" applyProtection="1">
      <alignment horizontal="center" vertical="center"/>
      <protection hidden="1"/>
    </xf>
    <xf numFmtId="0" fontId="30" fillId="10" borderId="0" xfId="0" applyFont="1" applyFill="1" applyProtection="1">
      <protection hidden="1"/>
    </xf>
    <xf numFmtId="9" fontId="31" fillId="0" borderId="0" xfId="0" applyNumberFormat="1" applyFont="1" applyProtection="1">
      <protection hidden="1"/>
    </xf>
    <xf numFmtId="165" fontId="32" fillId="0" borderId="0" xfId="0" applyNumberFormat="1" applyFont="1" applyAlignment="1" applyProtection="1">
      <alignment horizontal="center"/>
      <protection hidden="1"/>
    </xf>
    <xf numFmtId="0" fontId="33" fillId="10" borderId="0" xfId="0" applyFont="1" applyFill="1" applyProtection="1">
      <protection hidden="1"/>
    </xf>
    <xf numFmtId="38" fontId="33" fillId="10" borderId="0" xfId="0" applyNumberFormat="1" applyFont="1" applyFill="1" applyAlignment="1" applyProtection="1">
      <alignment horizontal="center" vertical="center"/>
      <protection hidden="1"/>
    </xf>
    <xf numFmtId="9" fontId="19" fillId="0" borderId="0" xfId="0" applyNumberFormat="1" applyFont="1" applyProtection="1">
      <protection hidden="1"/>
    </xf>
    <xf numFmtId="165" fontId="34" fillId="0" borderId="0" xfId="0" applyNumberFormat="1" applyFont="1" applyAlignment="1" applyProtection="1">
      <alignment horizontal="center"/>
      <protection hidden="1"/>
    </xf>
    <xf numFmtId="0" fontId="7" fillId="10" borderId="0" xfId="0" applyFont="1" applyFill="1" applyAlignment="1" applyProtection="1">
      <alignment horizontal="center"/>
      <protection hidden="1"/>
    </xf>
    <xf numFmtId="38" fontId="13" fillId="10" borderId="0" xfId="0" applyNumberFormat="1" applyFont="1" applyFill="1" applyAlignment="1" applyProtection="1">
      <alignment horizontal="center" vertical="center"/>
      <protection hidden="1"/>
    </xf>
    <xf numFmtId="0" fontId="13" fillId="10" borderId="0" xfId="0" applyFont="1" applyFill="1" applyProtection="1">
      <protection hidden="1"/>
    </xf>
    <xf numFmtId="0" fontId="24" fillId="9" borderId="0" xfId="0" applyFont="1" applyFill="1" applyAlignment="1" applyProtection="1">
      <alignment vertical="center"/>
      <protection hidden="1"/>
    </xf>
    <xf numFmtId="0" fontId="14" fillId="9" borderId="22" xfId="0" applyFont="1" applyFill="1" applyBorder="1" applyAlignment="1" applyProtection="1">
      <alignment vertical="center"/>
      <protection hidden="1"/>
    </xf>
    <xf numFmtId="0" fontId="8" fillId="9" borderId="0" xfId="0" applyFont="1" applyFill="1" applyAlignment="1" applyProtection="1">
      <alignment vertical="center"/>
      <protection hidden="1"/>
    </xf>
    <xf numFmtId="0" fontId="24" fillId="9" borderId="2" xfId="0" applyFont="1" applyFill="1" applyBorder="1" applyAlignment="1" applyProtection="1">
      <alignment vertical="center"/>
      <protection hidden="1"/>
    </xf>
    <xf numFmtId="0" fontId="14" fillId="9" borderId="23" xfId="0" applyFont="1" applyFill="1" applyBorder="1" applyAlignment="1" applyProtection="1">
      <alignment horizontal="center" vertical="center"/>
      <protection hidden="1"/>
    </xf>
    <xf numFmtId="0" fontId="2" fillId="0" borderId="0" xfId="0" applyFont="1" applyAlignment="1">
      <alignment horizontal="center" wrapText="1"/>
    </xf>
    <xf numFmtId="0" fontId="2" fillId="4" borderId="0" xfId="0" applyFont="1" applyFill="1" applyAlignment="1">
      <alignment horizontal="center" wrapText="1"/>
    </xf>
    <xf numFmtId="0" fontId="5" fillId="8" borderId="19" xfId="0" applyFont="1" applyFill="1" applyBorder="1"/>
    <xf numFmtId="38" fontId="0" fillId="3" borderId="19" xfId="0" applyNumberFormat="1" applyFill="1" applyBorder="1" applyAlignment="1">
      <alignment horizontal="left"/>
    </xf>
    <xf numFmtId="0" fontId="0" fillId="8" borderId="19" xfId="0" applyFill="1" applyBorder="1" applyAlignment="1" applyProtection="1">
      <alignment horizontal="center"/>
      <protection locked="0"/>
    </xf>
    <xf numFmtId="38" fontId="0" fillId="3" borderId="19" xfId="0" applyNumberFormat="1" applyFill="1" applyBorder="1" applyAlignment="1">
      <alignment horizontal="center"/>
    </xf>
    <xf numFmtId="0" fontId="17" fillId="6" borderId="21" xfId="0" applyFont="1" applyFill="1" applyBorder="1"/>
    <xf numFmtId="0" fontId="14" fillId="0" borderId="21" xfId="0" applyFont="1" applyBorder="1" applyAlignment="1">
      <alignment horizontal="left" indent="1"/>
    </xf>
    <xf numFmtId="6" fontId="0" fillId="5" borderId="19" xfId="0" applyNumberFormat="1" applyFill="1" applyBorder="1"/>
    <xf numFmtId="6" fontId="0" fillId="3" borderId="19" xfId="0" applyNumberFormat="1" applyFill="1" applyBorder="1"/>
    <xf numFmtId="6" fontId="0" fillId="8" borderId="19" xfId="0" applyNumberFormat="1" applyFill="1" applyBorder="1" applyProtection="1">
      <protection locked="0"/>
    </xf>
    <xf numFmtId="0" fontId="10" fillId="7" borderId="21" xfId="0" applyFont="1" applyFill="1" applyBorder="1"/>
    <xf numFmtId="6" fontId="17" fillId="3" borderId="19" xfId="0" applyNumberFormat="1" applyFont="1" applyFill="1" applyBorder="1"/>
    <xf numFmtId="0" fontId="17" fillId="0" borderId="21" xfId="0" applyFont="1" applyBorder="1"/>
    <xf numFmtId="0" fontId="0" fillId="0" borderId="21" xfId="0" applyBorder="1" applyAlignment="1">
      <alignment horizontal="left" indent="1"/>
    </xf>
    <xf numFmtId="164" fontId="0" fillId="3" borderId="19" xfId="0" applyNumberFormat="1" applyFill="1" applyBorder="1" applyAlignment="1">
      <alignment horizontal="center"/>
    </xf>
    <xf numFmtId="9" fontId="0" fillId="3" borderId="19" xfId="0" applyNumberFormat="1" applyFill="1" applyBorder="1" applyAlignment="1">
      <alignment horizontal="center"/>
    </xf>
    <xf numFmtId="0" fontId="0" fillId="0" borderId="21" xfId="0" applyBorder="1"/>
    <xf numFmtId="0" fontId="14" fillId="0" borderId="21" xfId="0" applyFont="1" applyBorder="1" applyAlignment="1">
      <alignment horizontal="left"/>
    </xf>
    <xf numFmtId="10" fontId="0" fillId="3" borderId="19" xfId="0" applyNumberFormat="1" applyFill="1" applyBorder="1" applyAlignment="1">
      <alignment horizontal="center"/>
    </xf>
    <xf numFmtId="0" fontId="17" fillId="0" borderId="21" xfId="0" applyFont="1" applyBorder="1" applyAlignment="1">
      <alignment horizontal="left"/>
    </xf>
    <xf numFmtId="0" fontId="10" fillId="2" borderId="21" xfId="0" applyFont="1" applyFill="1" applyBorder="1"/>
    <xf numFmtId="165" fontId="0" fillId="8" borderId="19" xfId="0" applyNumberFormat="1" applyFill="1" applyBorder="1"/>
    <xf numFmtId="10" fontId="0" fillId="8" borderId="19" xfId="0" applyNumberFormat="1" applyFill="1" applyBorder="1"/>
    <xf numFmtId="0" fontId="0" fillId="8" borderId="19" xfId="0" applyFill="1" applyBorder="1"/>
    <xf numFmtId="168" fontId="0" fillId="8" borderId="19" xfId="0" applyNumberFormat="1" applyFill="1" applyBorder="1"/>
    <xf numFmtId="9" fontId="0" fillId="8" borderId="19" xfId="0" applyNumberFormat="1" applyFill="1" applyBorder="1"/>
    <xf numFmtId="171" fontId="0" fillId="0" borderId="0" xfId="0" applyNumberFormat="1" applyProtection="1">
      <protection hidden="1"/>
    </xf>
    <xf numFmtId="0" fontId="0" fillId="0" borderId="0" xfId="0" applyProtection="1">
      <protection locked="0"/>
    </xf>
    <xf numFmtId="0" fontId="35" fillId="0" borderId="0" xfId="0" applyFont="1"/>
    <xf numFmtId="0" fontId="36" fillId="0" borderId="0" xfId="0" applyFont="1" applyAlignment="1">
      <alignment horizontal="center"/>
    </xf>
    <xf numFmtId="165" fontId="14" fillId="0" borderId="21" xfId="0" applyNumberFormat="1" applyFont="1" applyBorder="1" applyAlignment="1">
      <alignment horizontal="left"/>
    </xf>
    <xf numFmtId="171" fontId="14" fillId="0" borderId="10" xfId="0" applyNumberFormat="1" applyFont="1" applyBorder="1" applyAlignment="1">
      <alignment horizontal="center"/>
    </xf>
    <xf numFmtId="6" fontId="14" fillId="5" borderId="19" xfId="0" applyNumberFormat="1" applyFont="1" applyFill="1" applyBorder="1"/>
    <xf numFmtId="6" fontId="14" fillId="3" borderId="19" xfId="0" applyNumberFormat="1" applyFont="1" applyFill="1" applyBorder="1"/>
    <xf numFmtId="0" fontId="14" fillId="0" borderId="0" xfId="0" applyFont="1"/>
    <xf numFmtId="9" fontId="14" fillId="0" borderId="10" xfId="0" applyNumberFormat="1" applyFont="1" applyBorder="1" applyAlignment="1">
      <alignment horizontal="center"/>
    </xf>
    <xf numFmtId="165" fontId="14" fillId="0" borderId="21" xfId="0" applyNumberFormat="1" applyFont="1" applyBorder="1" applyAlignment="1">
      <alignment horizontal="left" indent="1"/>
    </xf>
    <xf numFmtId="165" fontId="14" fillId="0" borderId="9" xfId="0" applyNumberFormat="1" applyFont="1" applyBorder="1"/>
    <xf numFmtId="171" fontId="14" fillId="0" borderId="10" xfId="0" applyNumberFormat="1" applyFont="1" applyBorder="1"/>
    <xf numFmtId="165" fontId="14" fillId="5" borderId="10" xfId="0" applyNumberFormat="1" applyFont="1" applyFill="1" applyBorder="1"/>
    <xf numFmtId="165" fontId="14" fillId="3" borderId="19" xfId="0" applyNumberFormat="1" applyFont="1" applyFill="1" applyBorder="1"/>
    <xf numFmtId="165" fontId="14" fillId="0" borderId="0" xfId="0" applyNumberFormat="1" applyFont="1"/>
    <xf numFmtId="165" fontId="14" fillId="5" borderId="19" xfId="0" quotePrefix="1" applyNumberFormat="1" applyFont="1" applyFill="1" applyBorder="1"/>
    <xf numFmtId="165" fontId="14" fillId="0" borderId="10" xfId="0" applyNumberFormat="1" applyFont="1" applyBorder="1"/>
    <xf numFmtId="165" fontId="14" fillId="5" borderId="19" xfId="0" applyNumberFormat="1" applyFont="1" applyFill="1" applyBorder="1"/>
    <xf numFmtId="165" fontId="14" fillId="5" borderId="10" xfId="0" quotePrefix="1" applyNumberFormat="1" applyFont="1" applyFill="1" applyBorder="1"/>
    <xf numFmtId="165" fontId="14" fillId="11" borderId="19" xfId="0" quotePrefix="1" applyNumberFormat="1" applyFont="1" applyFill="1" applyBorder="1"/>
    <xf numFmtId="6" fontId="14" fillId="11" borderId="19" xfId="0" applyNumberFormat="1" applyFont="1" applyFill="1" applyBorder="1"/>
    <xf numFmtId="165" fontId="14" fillId="11" borderId="10" xfId="0" applyNumberFormat="1" applyFont="1" applyFill="1" applyBorder="1"/>
    <xf numFmtId="165" fontId="14" fillId="11" borderId="19" xfId="0" applyNumberFormat="1" applyFont="1" applyFill="1" applyBorder="1"/>
    <xf numFmtId="171" fontId="17" fillId="0" borderId="0" xfId="0" applyNumberFormat="1" applyFont="1" applyProtection="1">
      <protection hidden="1"/>
    </xf>
    <xf numFmtId="171" fontId="13" fillId="0" borderId="0" xfId="0" applyNumberFormat="1" applyFont="1" applyAlignment="1" applyProtection="1">
      <alignment horizontal="center"/>
      <protection hidden="1"/>
    </xf>
    <xf numFmtId="6" fontId="0" fillId="5" borderId="19" xfId="0" applyNumberFormat="1" applyFill="1" applyBorder="1" applyProtection="1">
      <protection locked="0"/>
    </xf>
    <xf numFmtId="6" fontId="0" fillId="0" borderId="19" xfId="0" applyNumberFormat="1" applyBorder="1" applyProtection="1">
      <protection locked="0"/>
    </xf>
    <xf numFmtId="0" fontId="35" fillId="0" borderId="0" xfId="0" applyFont="1" applyAlignment="1">
      <alignment horizontal="left" wrapText="1"/>
    </xf>
    <xf numFmtId="0" fontId="0" fillId="8" borderId="19" xfId="0" applyFill="1" applyBorder="1" applyAlignment="1" applyProtection="1">
      <alignment horizontal="left"/>
      <protection locked="0"/>
    </xf>
    <xf numFmtId="0" fontId="2" fillId="0" borderId="0" xfId="0" applyFont="1" applyAlignment="1">
      <alignment horizontal="center" wrapText="1"/>
    </xf>
    <xf numFmtId="14" fontId="0" fillId="8" borderId="19" xfId="0" applyNumberFormat="1" applyFill="1" applyBorder="1" applyAlignment="1" applyProtection="1">
      <alignment horizontal="left"/>
      <protection locked="0"/>
    </xf>
    <xf numFmtId="0" fontId="0" fillId="0" borderId="0" xfId="0" applyAlignment="1">
      <alignment horizontal="center" wrapText="1"/>
    </xf>
    <xf numFmtId="0" fontId="2" fillId="4" borderId="0" xfId="0" applyFont="1" applyFill="1" applyAlignment="1">
      <alignment horizontal="center" wrapText="1"/>
    </xf>
    <xf numFmtId="0" fontId="0" fillId="8" borderId="9" xfId="0" applyFill="1" applyBorder="1" applyAlignment="1" applyProtection="1">
      <alignment horizontal="center"/>
      <protection locked="0"/>
    </xf>
    <xf numFmtId="0" fontId="14" fillId="8" borderId="9" xfId="0" applyFont="1" applyFill="1" applyBorder="1" applyAlignment="1" applyProtection="1">
      <alignment horizontal="center"/>
      <protection locked="0"/>
    </xf>
    <xf numFmtId="38" fontId="14" fillId="5" borderId="2" xfId="0" applyNumberFormat="1" applyFont="1" applyFill="1" applyBorder="1" applyAlignment="1">
      <alignment horizontal="left"/>
    </xf>
    <xf numFmtId="38" fontId="14" fillId="5" borderId="3" xfId="0" applyNumberFormat="1" applyFont="1" applyFill="1" applyBorder="1" applyAlignment="1">
      <alignment horizontal="left"/>
    </xf>
    <xf numFmtId="38" fontId="14" fillId="5" borderId="5" xfId="0" applyNumberFormat="1" applyFont="1" applyFill="1" applyBorder="1" applyAlignment="1">
      <alignment horizontal="left"/>
    </xf>
    <xf numFmtId="38" fontId="14" fillId="5" borderId="6" xfId="0" applyNumberFormat="1" applyFont="1" applyFill="1" applyBorder="1" applyAlignment="1">
      <alignment horizontal="left"/>
    </xf>
    <xf numFmtId="0" fontId="16" fillId="0" borderId="0" xfId="0" applyFont="1" applyAlignment="1">
      <alignment horizontal="center" wrapText="1"/>
    </xf>
    <xf numFmtId="0" fontId="14" fillId="0" borderId="0" xfId="0" applyFont="1" applyAlignment="1" applyProtection="1">
      <alignment horizontal="left" vertical="top" wrapText="1"/>
      <protection hidden="1"/>
    </xf>
  </cellXfs>
  <cellStyles count="9">
    <cellStyle name="Currency" xfId="1" builtinId="4"/>
    <cellStyle name="Currency 2" xfId="4" xr:uid="{EA98DD53-1FDA-4E29-9D7F-6E04EFFA1F40}"/>
    <cellStyle name="Hyperlink 2" xfId="7" xr:uid="{BB5112F8-5D35-4258-AFC8-621B01D62337}"/>
    <cellStyle name="Normal" xfId="0" builtinId="0"/>
    <cellStyle name="Normal 2" xfId="2" xr:uid="{E132E07F-81CF-4AC3-8BB8-A106F2E8B339}"/>
    <cellStyle name="Normal 3" xfId="5" xr:uid="{6F3C4C3E-23DA-4D3B-B41C-31DD26A341EF}"/>
    <cellStyle name="Percent" xfId="8" builtinId="5"/>
    <cellStyle name="Percent 2" xfId="3" xr:uid="{5969B4D5-62E7-4F96-ACD9-453D0B88FBD9}"/>
    <cellStyle name="Percent 4" xfId="6" xr:uid="{EFED72E6-D495-40EE-95A9-87444D66D92B}"/>
  </cellStyles>
  <dxfs count="64">
    <dxf>
      <fill>
        <patternFill>
          <bgColor theme="0"/>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theme="0"/>
      </font>
      <fill>
        <patternFill>
          <fgColor theme="0"/>
        </patternFill>
      </fill>
    </dxf>
    <dxf>
      <font>
        <color theme="0"/>
      </font>
      <fill>
        <patternFill>
          <bgColor theme="0"/>
        </patternFill>
      </fill>
    </dxf>
    <dxf>
      <fill>
        <patternFill>
          <bgColor theme="0"/>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border>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border>
        <left style="thin">
          <color auto="1"/>
        </left>
        <right style="thin">
          <color auto="1"/>
        </right>
        <top style="thin">
          <color auto="1"/>
        </top>
        <bottom style="thin">
          <color auto="1"/>
        </bottom>
        <vertical/>
        <horizontal/>
      </border>
    </dxf>
    <dxf>
      <fill>
        <patternFill>
          <bgColor theme="8" tint="0.59996337778862885"/>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theme="0"/>
      </font>
      <fill>
        <patternFill>
          <fgColor theme="0"/>
        </patternFill>
      </fill>
      <border>
        <vertical/>
        <horizontal/>
      </border>
    </dxf>
    <dxf>
      <font>
        <color theme="0"/>
      </font>
      <fill>
        <patternFill>
          <bgColor theme="0"/>
        </patternFill>
      </fill>
    </dxf>
    <dxf>
      <fill>
        <patternFill>
          <bgColor theme="0"/>
        </patternFill>
      </fill>
      <border>
        <left style="thin">
          <color auto="1"/>
        </left>
        <right style="thin">
          <color auto="1"/>
        </right>
        <top style="thin">
          <color auto="1"/>
        </top>
        <bottom style="thin">
          <color auto="1"/>
        </bottom>
      </border>
    </dxf>
    <dxf>
      <fill>
        <patternFill>
          <bgColor theme="8" tint="0.59996337778862885"/>
        </patternFill>
      </fill>
      <border>
        <left style="thin">
          <color auto="1"/>
        </left>
        <right style="thin">
          <color auto="1"/>
        </right>
        <top style="thin">
          <color auto="1"/>
        </top>
        <bottom style="thin">
          <color auto="1"/>
        </bottom>
        <vertical/>
        <horizontal/>
      </border>
    </dxf>
    <dxf>
      <font>
        <color theme="0"/>
      </font>
      <fill>
        <patternFill>
          <bgColor theme="0"/>
        </patternFill>
      </fill>
    </dxf>
    <dxf>
      <fill>
        <patternFill>
          <bgColor theme="9" tint="0.79998168889431442"/>
        </patternFill>
      </fill>
    </dxf>
    <dxf>
      <border>
        <bottom style="thin">
          <color auto="1"/>
        </bottom>
        <vertical/>
        <horizontal/>
      </border>
    </dxf>
    <dxf>
      <font>
        <color theme="0"/>
      </font>
      <fill>
        <patternFill>
          <bgColor theme="0"/>
        </patternFill>
      </fill>
    </dxf>
    <dxf>
      <font>
        <color theme="0"/>
      </font>
      <fill>
        <patternFill>
          <bgColor theme="0"/>
        </patternFill>
      </fill>
    </dxf>
    <dxf>
      <font>
        <b/>
        <i val="0"/>
      </font>
      <fill>
        <patternFill>
          <bgColor rgb="FFE9F96F"/>
        </patternFill>
      </fill>
      <border>
        <left style="thin">
          <color auto="1"/>
        </left>
        <right style="thin">
          <color auto="1"/>
        </right>
        <top style="thin">
          <color auto="1"/>
        </top>
        <bottom style="thin">
          <color auto="1"/>
        </bottom>
      </border>
    </dxf>
    <dxf>
      <fill>
        <patternFill>
          <bgColor theme="0"/>
        </patternFill>
      </fill>
      <border>
        <left style="thin">
          <color auto="1"/>
        </left>
        <right style="thin">
          <color auto="1"/>
        </right>
        <top style="thin">
          <color auto="1"/>
        </top>
        <bottom style="thin">
          <color auto="1"/>
        </bottom>
      </border>
    </dxf>
    <dxf>
      <fill>
        <patternFill>
          <bgColor theme="8" tint="0.59996337778862885"/>
        </patternFill>
      </fill>
      <border>
        <left style="thin">
          <color auto="1"/>
        </left>
        <right style="thin">
          <color auto="1"/>
        </right>
        <top style="thin">
          <color auto="1"/>
        </top>
        <bottom style="thin">
          <color auto="1"/>
        </bottom>
        <vertical/>
        <horizontal/>
      </border>
    </dxf>
    <dxf>
      <font>
        <color theme="0"/>
      </font>
      <fill>
        <patternFill>
          <bgColor theme="0"/>
        </patternFill>
      </fill>
    </dxf>
    <dxf>
      <fill>
        <patternFill>
          <bgColor theme="8" tint="0.59996337778862885"/>
        </patternFill>
      </fill>
      <border>
        <left style="thin">
          <color auto="1"/>
        </left>
        <right style="thin">
          <color auto="1"/>
        </right>
        <top style="thin">
          <color auto="1"/>
        </top>
        <bottom style="thin">
          <color auto="1"/>
        </bottom>
        <vertical/>
        <horizontal/>
      </border>
    </dxf>
    <dxf>
      <font>
        <strike val="0"/>
        <color theme="0"/>
      </font>
      <fill>
        <patternFill patternType="none">
          <bgColor auto="1"/>
        </patternFill>
      </fill>
      <border>
        <left/>
        <right/>
        <top/>
        <bottom/>
        <vertical/>
        <horizontal/>
      </border>
    </dxf>
    <dxf>
      <font>
        <strike val="0"/>
        <color theme="0"/>
      </font>
      <fill>
        <patternFill patternType="none">
          <bgColor auto="1"/>
        </patternFill>
      </fill>
      <border>
        <left/>
        <right/>
        <top/>
        <bottom/>
        <vertical/>
        <horizontal/>
      </border>
    </dxf>
    <dxf>
      <font>
        <strike val="0"/>
        <color theme="0"/>
      </font>
      <fill>
        <patternFill patternType="none">
          <bgColor auto="1"/>
        </patternFill>
      </fill>
      <border>
        <left/>
        <right/>
        <top/>
        <bottom/>
        <vertical/>
        <horizontal/>
      </border>
    </dxf>
    <dxf>
      <font>
        <strike val="0"/>
        <color theme="0"/>
      </font>
      <fill>
        <patternFill patternType="none">
          <bgColor auto="1"/>
        </patternFill>
      </fill>
      <border>
        <left/>
        <right/>
        <top/>
        <bottom/>
        <vertical/>
        <horizontal/>
      </border>
    </dxf>
    <dxf>
      <font>
        <strike val="0"/>
        <color theme="0"/>
      </font>
      <fill>
        <patternFill patternType="none">
          <bgColor auto="1"/>
        </patternFill>
      </fill>
      <border>
        <left/>
        <right/>
        <top/>
        <bottom/>
        <vertical/>
        <horizontal/>
      </border>
    </dxf>
    <dxf>
      <font>
        <strike val="0"/>
        <color theme="0"/>
      </font>
      <fill>
        <patternFill patternType="none">
          <bgColor auto="1"/>
        </patternFill>
      </fill>
      <border>
        <left/>
        <right/>
        <top/>
        <bottom/>
        <vertical/>
        <horizontal/>
      </border>
    </dxf>
    <dxf>
      <font>
        <strike val="0"/>
        <color theme="0"/>
      </font>
      <fill>
        <patternFill patternType="none">
          <bgColor auto="1"/>
        </patternFill>
      </fill>
      <border>
        <left/>
        <right/>
        <top/>
        <bottom/>
        <vertical/>
        <horizontal/>
      </border>
    </dxf>
    <dxf>
      <font>
        <strike val="0"/>
        <color theme="0"/>
      </font>
      <fill>
        <patternFill patternType="none">
          <bgColor auto="1"/>
        </patternFill>
      </fill>
      <border>
        <left/>
        <right/>
        <top/>
        <bottom/>
        <vertical/>
        <horizontal/>
      </border>
    </dxf>
    <dxf>
      <font>
        <strike val="0"/>
        <color theme="0"/>
      </font>
      <fill>
        <patternFill patternType="none">
          <bgColor auto="1"/>
        </patternFill>
      </fill>
      <border>
        <left/>
        <right/>
        <top/>
        <bottom/>
        <vertical/>
        <horizontal/>
      </border>
    </dxf>
    <dxf>
      <font>
        <color auto="1"/>
      </font>
      <fill>
        <patternFill>
          <bgColor rgb="FFFFFF99"/>
        </patternFill>
      </fill>
    </dxf>
    <dxf>
      <font>
        <strike val="0"/>
        <color theme="0"/>
      </font>
      <fill>
        <patternFill patternType="none">
          <bgColor auto="1"/>
        </patternFill>
      </fill>
      <border>
        <left/>
        <right/>
        <top/>
        <bottom/>
        <vertical/>
        <horizontal/>
      </border>
    </dxf>
    <dxf>
      <font>
        <color theme="0" tint="-4.9989318521683403E-2"/>
      </font>
    </dxf>
  </dxfs>
  <tableStyles count="0" defaultTableStyle="TableStyleMedium2" defaultPivotStyle="PivotStyleLight16"/>
  <colors>
    <mruColors>
      <color rgb="FFFFFF99"/>
      <color rgb="FFE4C31C"/>
      <color rgb="FF000000"/>
      <color rgb="FFC5D9F1"/>
      <color rgb="FFD1D1D1"/>
      <color rgb="FFDBEBD1"/>
      <color rgb="FFF4FA72"/>
      <color rgb="FFE9F96F"/>
      <color rgb="FFFF8B8B"/>
      <color rgb="FFCAE8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3</xdr:col>
      <xdr:colOff>0</xdr:colOff>
      <xdr:row>53</xdr:row>
      <xdr:rowOff>110490</xdr:rowOff>
    </xdr:from>
    <xdr:ext cx="184731" cy="274735"/>
    <xdr:sp macro="" textlink="">
      <xdr:nvSpPr>
        <xdr:cNvPr id="2" name="TextBox 1">
          <a:extLst>
            <a:ext uri="{FF2B5EF4-FFF2-40B4-BE49-F238E27FC236}">
              <a16:creationId xmlns:a16="http://schemas.microsoft.com/office/drawing/2014/main" id="{77523E41-D6B8-41AF-9097-50C6CFD25561}"/>
            </a:ext>
          </a:extLst>
        </xdr:cNvPr>
        <xdr:cNvSpPr txBox="1"/>
      </xdr:nvSpPr>
      <xdr:spPr>
        <a:xfrm>
          <a:off x="2861310" y="73685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11</xdr:col>
      <xdr:colOff>156210</xdr:colOff>
      <xdr:row>53</xdr:row>
      <xdr:rowOff>110490</xdr:rowOff>
    </xdr:from>
    <xdr:ext cx="184731" cy="274735"/>
    <xdr:sp macro="" textlink="">
      <xdr:nvSpPr>
        <xdr:cNvPr id="4" name="TextBox 3">
          <a:extLst>
            <a:ext uri="{FF2B5EF4-FFF2-40B4-BE49-F238E27FC236}">
              <a16:creationId xmlns:a16="http://schemas.microsoft.com/office/drawing/2014/main" id="{144EC798-71C3-43DB-995F-5ADAFDAE79B2}"/>
            </a:ext>
          </a:extLst>
        </xdr:cNvPr>
        <xdr:cNvSpPr txBox="1"/>
      </xdr:nvSpPr>
      <xdr:spPr>
        <a:xfrm>
          <a:off x="2861310" y="108737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21</xdr:col>
      <xdr:colOff>156210</xdr:colOff>
      <xdr:row>53</xdr:row>
      <xdr:rowOff>110490</xdr:rowOff>
    </xdr:from>
    <xdr:ext cx="184731" cy="274735"/>
    <xdr:sp macro="" textlink="">
      <xdr:nvSpPr>
        <xdr:cNvPr id="6" name="TextBox 5">
          <a:extLst>
            <a:ext uri="{FF2B5EF4-FFF2-40B4-BE49-F238E27FC236}">
              <a16:creationId xmlns:a16="http://schemas.microsoft.com/office/drawing/2014/main" id="{8EF556A1-EC20-4C35-99D2-A43EA5224345}"/>
            </a:ext>
          </a:extLst>
        </xdr:cNvPr>
        <xdr:cNvSpPr txBox="1"/>
      </xdr:nvSpPr>
      <xdr:spPr>
        <a:xfrm>
          <a:off x="9443085" y="104927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31</xdr:col>
      <xdr:colOff>156210</xdr:colOff>
      <xdr:row>53</xdr:row>
      <xdr:rowOff>110490</xdr:rowOff>
    </xdr:from>
    <xdr:ext cx="184731" cy="274735"/>
    <xdr:sp macro="" textlink="">
      <xdr:nvSpPr>
        <xdr:cNvPr id="7" name="TextBox 6">
          <a:extLst>
            <a:ext uri="{FF2B5EF4-FFF2-40B4-BE49-F238E27FC236}">
              <a16:creationId xmlns:a16="http://schemas.microsoft.com/office/drawing/2014/main" id="{EF53D55F-D311-46C8-B87A-1B2D35B2E416}"/>
            </a:ext>
          </a:extLst>
        </xdr:cNvPr>
        <xdr:cNvSpPr txBox="1"/>
      </xdr:nvSpPr>
      <xdr:spPr>
        <a:xfrm>
          <a:off x="9443085" y="104927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21</xdr:col>
      <xdr:colOff>156210</xdr:colOff>
      <xdr:row>53</xdr:row>
      <xdr:rowOff>110490</xdr:rowOff>
    </xdr:from>
    <xdr:ext cx="184731" cy="274735"/>
    <xdr:sp macro="" textlink="">
      <xdr:nvSpPr>
        <xdr:cNvPr id="8" name="TextBox 7">
          <a:extLst>
            <a:ext uri="{FF2B5EF4-FFF2-40B4-BE49-F238E27FC236}">
              <a16:creationId xmlns:a16="http://schemas.microsoft.com/office/drawing/2014/main" id="{00E3A120-89C4-43D5-A3E9-6480621A27A8}"/>
            </a:ext>
          </a:extLst>
        </xdr:cNvPr>
        <xdr:cNvSpPr txBox="1"/>
      </xdr:nvSpPr>
      <xdr:spPr>
        <a:xfrm>
          <a:off x="87382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31</xdr:col>
      <xdr:colOff>156210</xdr:colOff>
      <xdr:row>53</xdr:row>
      <xdr:rowOff>110490</xdr:rowOff>
    </xdr:from>
    <xdr:ext cx="184731" cy="274735"/>
    <xdr:sp macro="" textlink="">
      <xdr:nvSpPr>
        <xdr:cNvPr id="9" name="TextBox 8">
          <a:extLst>
            <a:ext uri="{FF2B5EF4-FFF2-40B4-BE49-F238E27FC236}">
              <a16:creationId xmlns:a16="http://schemas.microsoft.com/office/drawing/2014/main" id="{9756EB7C-309F-4D33-A544-6CBB257F73AD}"/>
            </a:ext>
          </a:extLst>
        </xdr:cNvPr>
        <xdr:cNvSpPr txBox="1"/>
      </xdr:nvSpPr>
      <xdr:spPr>
        <a:xfrm>
          <a:off x="87382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31</xdr:col>
      <xdr:colOff>156210</xdr:colOff>
      <xdr:row>53</xdr:row>
      <xdr:rowOff>110490</xdr:rowOff>
    </xdr:from>
    <xdr:ext cx="184731" cy="274735"/>
    <xdr:sp macro="" textlink="">
      <xdr:nvSpPr>
        <xdr:cNvPr id="10" name="TextBox 9">
          <a:extLst>
            <a:ext uri="{FF2B5EF4-FFF2-40B4-BE49-F238E27FC236}">
              <a16:creationId xmlns:a16="http://schemas.microsoft.com/office/drawing/2014/main" id="{C054FB6F-80E0-4ABA-9D6A-3485B4677E38}"/>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31</xdr:col>
      <xdr:colOff>156210</xdr:colOff>
      <xdr:row>53</xdr:row>
      <xdr:rowOff>110490</xdr:rowOff>
    </xdr:from>
    <xdr:ext cx="184731" cy="274735"/>
    <xdr:sp macro="" textlink="">
      <xdr:nvSpPr>
        <xdr:cNvPr id="11" name="TextBox 10">
          <a:extLst>
            <a:ext uri="{FF2B5EF4-FFF2-40B4-BE49-F238E27FC236}">
              <a16:creationId xmlns:a16="http://schemas.microsoft.com/office/drawing/2014/main" id="{4251E23E-A746-4F8E-9DAA-F001F8024BC9}"/>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41</xdr:col>
      <xdr:colOff>156210</xdr:colOff>
      <xdr:row>53</xdr:row>
      <xdr:rowOff>110490</xdr:rowOff>
    </xdr:from>
    <xdr:ext cx="184731" cy="274735"/>
    <xdr:sp macro="" textlink="">
      <xdr:nvSpPr>
        <xdr:cNvPr id="12" name="TextBox 11">
          <a:extLst>
            <a:ext uri="{FF2B5EF4-FFF2-40B4-BE49-F238E27FC236}">
              <a16:creationId xmlns:a16="http://schemas.microsoft.com/office/drawing/2014/main" id="{23D9E7E6-3EAC-4ACF-B5D2-5FF04B2EAADE}"/>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41</xdr:col>
      <xdr:colOff>156210</xdr:colOff>
      <xdr:row>53</xdr:row>
      <xdr:rowOff>110490</xdr:rowOff>
    </xdr:from>
    <xdr:ext cx="184731" cy="274735"/>
    <xdr:sp macro="" textlink="">
      <xdr:nvSpPr>
        <xdr:cNvPr id="13" name="TextBox 12">
          <a:extLst>
            <a:ext uri="{FF2B5EF4-FFF2-40B4-BE49-F238E27FC236}">
              <a16:creationId xmlns:a16="http://schemas.microsoft.com/office/drawing/2014/main" id="{328E2589-5AF4-4A1A-810F-9849C88FE7F8}"/>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51</xdr:col>
      <xdr:colOff>156210</xdr:colOff>
      <xdr:row>53</xdr:row>
      <xdr:rowOff>110490</xdr:rowOff>
    </xdr:from>
    <xdr:ext cx="184731" cy="274735"/>
    <xdr:sp macro="" textlink="">
      <xdr:nvSpPr>
        <xdr:cNvPr id="14" name="TextBox 13">
          <a:extLst>
            <a:ext uri="{FF2B5EF4-FFF2-40B4-BE49-F238E27FC236}">
              <a16:creationId xmlns:a16="http://schemas.microsoft.com/office/drawing/2014/main" id="{A1DD23B0-1042-4CDD-8286-B63F6F35EA73}"/>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51</xdr:col>
      <xdr:colOff>156210</xdr:colOff>
      <xdr:row>53</xdr:row>
      <xdr:rowOff>110490</xdr:rowOff>
    </xdr:from>
    <xdr:ext cx="184731" cy="274735"/>
    <xdr:sp macro="" textlink="">
      <xdr:nvSpPr>
        <xdr:cNvPr id="15" name="TextBox 14">
          <a:extLst>
            <a:ext uri="{FF2B5EF4-FFF2-40B4-BE49-F238E27FC236}">
              <a16:creationId xmlns:a16="http://schemas.microsoft.com/office/drawing/2014/main" id="{FEEC0BE8-BCA4-432A-9AC1-8682999A2E8E}"/>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61</xdr:col>
      <xdr:colOff>156210</xdr:colOff>
      <xdr:row>53</xdr:row>
      <xdr:rowOff>110490</xdr:rowOff>
    </xdr:from>
    <xdr:ext cx="184731" cy="274735"/>
    <xdr:sp macro="" textlink="">
      <xdr:nvSpPr>
        <xdr:cNvPr id="16" name="TextBox 15">
          <a:extLst>
            <a:ext uri="{FF2B5EF4-FFF2-40B4-BE49-F238E27FC236}">
              <a16:creationId xmlns:a16="http://schemas.microsoft.com/office/drawing/2014/main" id="{7CC386A3-BDC7-4345-BBA2-CD4CF60DD031}"/>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61</xdr:col>
      <xdr:colOff>156210</xdr:colOff>
      <xdr:row>53</xdr:row>
      <xdr:rowOff>110490</xdr:rowOff>
    </xdr:from>
    <xdr:ext cx="184731" cy="274735"/>
    <xdr:sp macro="" textlink="">
      <xdr:nvSpPr>
        <xdr:cNvPr id="17" name="TextBox 16">
          <a:extLst>
            <a:ext uri="{FF2B5EF4-FFF2-40B4-BE49-F238E27FC236}">
              <a16:creationId xmlns:a16="http://schemas.microsoft.com/office/drawing/2014/main" id="{B4CC709C-AB0F-4864-897D-AC8C0EE959AC}"/>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71</xdr:col>
      <xdr:colOff>156210</xdr:colOff>
      <xdr:row>53</xdr:row>
      <xdr:rowOff>110490</xdr:rowOff>
    </xdr:from>
    <xdr:ext cx="184731" cy="274735"/>
    <xdr:sp macro="" textlink="">
      <xdr:nvSpPr>
        <xdr:cNvPr id="18" name="TextBox 17">
          <a:extLst>
            <a:ext uri="{FF2B5EF4-FFF2-40B4-BE49-F238E27FC236}">
              <a16:creationId xmlns:a16="http://schemas.microsoft.com/office/drawing/2014/main" id="{3CD94FCE-4205-4117-AD7D-2FCE5CF6D7A2}"/>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71</xdr:col>
      <xdr:colOff>156210</xdr:colOff>
      <xdr:row>53</xdr:row>
      <xdr:rowOff>110490</xdr:rowOff>
    </xdr:from>
    <xdr:ext cx="184731" cy="274735"/>
    <xdr:sp macro="" textlink="">
      <xdr:nvSpPr>
        <xdr:cNvPr id="19" name="TextBox 18">
          <a:extLst>
            <a:ext uri="{FF2B5EF4-FFF2-40B4-BE49-F238E27FC236}">
              <a16:creationId xmlns:a16="http://schemas.microsoft.com/office/drawing/2014/main" id="{3640B3BC-FEE2-45F6-AF2F-4C175F100607}"/>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81</xdr:col>
      <xdr:colOff>156210</xdr:colOff>
      <xdr:row>53</xdr:row>
      <xdr:rowOff>110490</xdr:rowOff>
    </xdr:from>
    <xdr:ext cx="184731" cy="274735"/>
    <xdr:sp macro="" textlink="">
      <xdr:nvSpPr>
        <xdr:cNvPr id="20" name="TextBox 19">
          <a:extLst>
            <a:ext uri="{FF2B5EF4-FFF2-40B4-BE49-F238E27FC236}">
              <a16:creationId xmlns:a16="http://schemas.microsoft.com/office/drawing/2014/main" id="{9254F58D-656D-4AF1-A86F-EAFA7CB177D6}"/>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81</xdr:col>
      <xdr:colOff>156210</xdr:colOff>
      <xdr:row>53</xdr:row>
      <xdr:rowOff>110490</xdr:rowOff>
    </xdr:from>
    <xdr:ext cx="184731" cy="274735"/>
    <xdr:sp macro="" textlink="">
      <xdr:nvSpPr>
        <xdr:cNvPr id="21" name="TextBox 20">
          <a:extLst>
            <a:ext uri="{FF2B5EF4-FFF2-40B4-BE49-F238E27FC236}">
              <a16:creationId xmlns:a16="http://schemas.microsoft.com/office/drawing/2014/main" id="{DCAD87A3-3C65-425B-BECC-E3AD69E5F9D5}"/>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91</xdr:col>
      <xdr:colOff>156210</xdr:colOff>
      <xdr:row>53</xdr:row>
      <xdr:rowOff>110490</xdr:rowOff>
    </xdr:from>
    <xdr:ext cx="184731" cy="274735"/>
    <xdr:sp macro="" textlink="">
      <xdr:nvSpPr>
        <xdr:cNvPr id="22" name="TextBox 21">
          <a:extLst>
            <a:ext uri="{FF2B5EF4-FFF2-40B4-BE49-F238E27FC236}">
              <a16:creationId xmlns:a16="http://schemas.microsoft.com/office/drawing/2014/main" id="{7B60160A-2D96-4DB3-B09F-AEC823FEECEC}"/>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91</xdr:col>
      <xdr:colOff>156210</xdr:colOff>
      <xdr:row>53</xdr:row>
      <xdr:rowOff>110490</xdr:rowOff>
    </xdr:from>
    <xdr:ext cx="184731" cy="274735"/>
    <xdr:sp macro="" textlink="">
      <xdr:nvSpPr>
        <xdr:cNvPr id="23" name="TextBox 22">
          <a:extLst>
            <a:ext uri="{FF2B5EF4-FFF2-40B4-BE49-F238E27FC236}">
              <a16:creationId xmlns:a16="http://schemas.microsoft.com/office/drawing/2014/main" id="{DFE32628-9290-4F63-99D5-8E7C60E2DE74}"/>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101</xdr:col>
      <xdr:colOff>156210</xdr:colOff>
      <xdr:row>53</xdr:row>
      <xdr:rowOff>110490</xdr:rowOff>
    </xdr:from>
    <xdr:ext cx="184731" cy="274735"/>
    <xdr:sp macro="" textlink="">
      <xdr:nvSpPr>
        <xdr:cNvPr id="24" name="TextBox 23">
          <a:extLst>
            <a:ext uri="{FF2B5EF4-FFF2-40B4-BE49-F238E27FC236}">
              <a16:creationId xmlns:a16="http://schemas.microsoft.com/office/drawing/2014/main" id="{0C1811BD-E16D-4840-9352-281675A319A8}"/>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101</xdr:col>
      <xdr:colOff>156210</xdr:colOff>
      <xdr:row>53</xdr:row>
      <xdr:rowOff>110490</xdr:rowOff>
    </xdr:from>
    <xdr:ext cx="184731" cy="274735"/>
    <xdr:sp macro="" textlink="">
      <xdr:nvSpPr>
        <xdr:cNvPr id="25" name="TextBox 24">
          <a:extLst>
            <a:ext uri="{FF2B5EF4-FFF2-40B4-BE49-F238E27FC236}">
              <a16:creationId xmlns:a16="http://schemas.microsoft.com/office/drawing/2014/main" id="{23085ED4-33EF-4805-BF06-F37471A60B3C}"/>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108</xdr:col>
      <xdr:colOff>0</xdr:colOff>
      <xdr:row>53</xdr:row>
      <xdr:rowOff>110490</xdr:rowOff>
    </xdr:from>
    <xdr:ext cx="184731" cy="274735"/>
    <xdr:sp macro="" textlink="">
      <xdr:nvSpPr>
        <xdr:cNvPr id="26" name="TextBox 25">
          <a:extLst>
            <a:ext uri="{FF2B5EF4-FFF2-40B4-BE49-F238E27FC236}">
              <a16:creationId xmlns:a16="http://schemas.microsoft.com/office/drawing/2014/main" id="{1E289B06-78CE-4DCB-ACA3-29A7F699166E}"/>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108</xdr:col>
      <xdr:colOff>0</xdr:colOff>
      <xdr:row>53</xdr:row>
      <xdr:rowOff>110490</xdr:rowOff>
    </xdr:from>
    <xdr:ext cx="184731" cy="274735"/>
    <xdr:sp macro="" textlink="">
      <xdr:nvSpPr>
        <xdr:cNvPr id="27" name="TextBox 26">
          <a:extLst>
            <a:ext uri="{FF2B5EF4-FFF2-40B4-BE49-F238E27FC236}">
              <a16:creationId xmlns:a16="http://schemas.microsoft.com/office/drawing/2014/main" id="{7FB3D9FD-CEAA-4A0F-8B3A-F10245D2D877}"/>
            </a:ext>
          </a:extLst>
        </xdr:cNvPr>
        <xdr:cNvSpPr txBox="1"/>
      </xdr:nvSpPr>
      <xdr:spPr>
        <a:xfrm>
          <a:off x="15481935" y="10607040"/>
          <a:ext cx="184731" cy="2747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sjohnson\Desktop\PHDC%20-%20SC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Check Request"/>
      <sheetName val="Project Codes"/>
      <sheetName val="Payee Codes"/>
    </sheetNames>
    <sheetDataSet>
      <sheetData sheetId="0"/>
      <sheetData sheetId="1">
        <row r="5">
          <cell r="B5" t="str">
            <v>1849 Webster Ave</v>
          </cell>
          <cell r="E5" t="str">
            <v>Acq-Acquisition Costs</v>
          </cell>
          <cell r="L5" t="str">
            <v>Grant - Bank</v>
          </cell>
        </row>
        <row r="6">
          <cell r="B6" t="str">
            <v>2142 Perrysville Avenue</v>
          </cell>
          <cell r="E6" t="str">
            <v>Acq-Appraisal Costs</v>
          </cell>
          <cell r="L6" t="str">
            <v>Grant - CDIF</v>
          </cell>
        </row>
        <row r="7">
          <cell r="B7" t="str">
            <v>3343 Milwaukee Street</v>
          </cell>
          <cell r="E7" t="str">
            <v>Acq-Closing Fees</v>
          </cell>
          <cell r="L7" t="str">
            <v>Grant - Other</v>
          </cell>
        </row>
        <row r="8">
          <cell r="B8" t="str">
            <v>515 Heldman Street</v>
          </cell>
          <cell r="E8" t="str">
            <v>Acq-Financing Fee</v>
          </cell>
          <cell r="L8" t="str">
            <v>Grant - PHCF</v>
          </cell>
        </row>
        <row r="9">
          <cell r="B9" t="str">
            <v>5242 Second Ave</v>
          </cell>
          <cell r="E9" t="str">
            <v>Acq-Financing Fee - Bank</v>
          </cell>
          <cell r="L9" t="str">
            <v>Loan - Citizens</v>
          </cell>
        </row>
        <row r="10">
          <cell r="B10" t="str">
            <v>6727 Frankstown Ave</v>
          </cell>
          <cell r="E10" t="str">
            <v>Acq-Hand Money</v>
          </cell>
          <cell r="L10" t="str">
            <v>Loan - Dollar</v>
          </cell>
        </row>
        <row r="11">
          <cell r="B11" t="str">
            <v>7136  Idlewild St</v>
          </cell>
          <cell r="E11" t="str">
            <v>Acq-Inspection Fees</v>
          </cell>
          <cell r="L11" t="str">
            <v>Loan - Mellon</v>
          </cell>
        </row>
        <row r="12">
          <cell r="B12" t="str">
            <v>7153 Monticello Street</v>
          </cell>
          <cell r="E12" t="str">
            <v>Acq-Other Acq Costs</v>
          </cell>
          <cell r="L12" t="str">
            <v>Loan - Nat City</v>
          </cell>
        </row>
        <row r="13">
          <cell r="B13" t="str">
            <v>7153 Mt Vernon</v>
          </cell>
          <cell r="E13" t="str">
            <v>Acq-Purchase Price</v>
          </cell>
          <cell r="L13" t="str">
            <v>Loan - PHCF</v>
          </cell>
        </row>
        <row r="14">
          <cell r="B14" t="str">
            <v>7717 Bennett</v>
          </cell>
          <cell r="E14" t="str">
            <v>Acq-Relocation Costs</v>
          </cell>
          <cell r="L14" t="str">
            <v>Loan - PHLF</v>
          </cell>
        </row>
        <row r="15">
          <cell r="B15" t="str">
            <v>802 N Lang Ave</v>
          </cell>
          <cell r="E15" t="str">
            <v>Acq-Title Insurance</v>
          </cell>
          <cell r="L15" t="str">
            <v>Loan - PNC</v>
          </cell>
        </row>
        <row r="16">
          <cell r="B16" t="str">
            <v>803 N Lang</v>
          </cell>
          <cell r="E16" t="str">
            <v>Acq-Transfer Taxes</v>
          </cell>
          <cell r="L16" t="str">
            <v>Loan - URA Const</v>
          </cell>
        </row>
        <row r="17">
          <cell r="B17" t="str">
            <v>913-915 Liberty Ave</v>
          </cell>
          <cell r="E17" t="str">
            <v>Dev-Archit &amp; Spec Writing</v>
          </cell>
          <cell r="L17" t="str">
            <v>Sale Proceeds</v>
          </cell>
        </row>
        <row r="18">
          <cell r="B18" t="str">
            <v>Allequippa Terrace</v>
          </cell>
          <cell r="E18" t="str">
            <v>Dev-Contingencies</v>
          </cell>
          <cell r="L18" t="str">
            <v>Unnamed</v>
          </cell>
        </row>
        <row r="19">
          <cell r="B19" t="str">
            <v>Alpine 2 - 314 Jacksonia</v>
          </cell>
          <cell r="E19" t="str">
            <v>Dev-Developer's Overhead</v>
          </cell>
        </row>
        <row r="20">
          <cell r="B20" t="str">
            <v>Alpine 2 - Arch St</v>
          </cell>
          <cell r="E20" t="str">
            <v>Dev-Development - Legal</v>
          </cell>
        </row>
        <row r="21">
          <cell r="B21" t="str">
            <v>Alpine 2 - New Const</v>
          </cell>
          <cell r="E21" t="str">
            <v>Dev-Development Costs</v>
          </cell>
        </row>
        <row r="22">
          <cell r="B22" t="str">
            <v>Alpine 2 - Predev</v>
          </cell>
          <cell r="E22" t="str">
            <v>Dev-Engineering</v>
          </cell>
        </row>
        <row r="23">
          <cell r="B23" t="str">
            <v>Bedford Facades</v>
          </cell>
          <cell r="E23" t="str">
            <v>Dev-Environmental Costs</v>
          </cell>
        </row>
        <row r="24">
          <cell r="B24" t="str">
            <v>Bedford Ph1</v>
          </cell>
          <cell r="E24" t="str">
            <v>Dev-Fees &amp; Permits</v>
          </cell>
        </row>
        <row r="25">
          <cell r="B25" t="str">
            <v>Buena Vista Street</v>
          </cell>
          <cell r="E25" t="str">
            <v>Dev-Survey costs</v>
          </cell>
        </row>
        <row r="26">
          <cell r="B26" t="str">
            <v>Campania Street</v>
          </cell>
          <cell r="E26" t="str">
            <v>Gen-Administration</v>
          </cell>
        </row>
        <row r="27">
          <cell r="B27" t="str">
            <v>Crawford Square Ph2</v>
          </cell>
          <cell r="E27" t="str">
            <v>Gen-Audit</v>
          </cell>
        </row>
        <row r="28">
          <cell r="B28" t="str">
            <v>Crawford Square Ph3</v>
          </cell>
          <cell r="E28" t="str">
            <v>Gen-Bank Charges</v>
          </cell>
        </row>
        <row r="29">
          <cell r="B29" t="str">
            <v>East Allegheny Scattered</v>
          </cell>
          <cell r="E29" t="str">
            <v>Gen-Insurance</v>
          </cell>
        </row>
        <row r="30">
          <cell r="B30" t="str">
            <v>Fifth Ave High School</v>
          </cell>
          <cell r="E30" t="str">
            <v>Gen-Other Expenses</v>
          </cell>
        </row>
        <row r="31">
          <cell r="B31" t="str">
            <v>Finance Street</v>
          </cell>
          <cell r="E31" t="str">
            <v>Hold-Builders Risk Insurance</v>
          </cell>
        </row>
        <row r="32">
          <cell r="B32" t="str">
            <v>Frankstown Court Ph1</v>
          </cell>
          <cell r="E32" t="str">
            <v>Hold-Holding - Insurance</v>
          </cell>
        </row>
        <row r="33">
          <cell r="B33" t="str">
            <v>Frankstown Court Ph2</v>
          </cell>
          <cell r="E33" t="str">
            <v>Hold-Holding - Interest</v>
          </cell>
        </row>
        <row r="34">
          <cell r="B34" t="str">
            <v>Frankstown Court Ph3</v>
          </cell>
          <cell r="E34" t="str">
            <v>Hold-Holding - Maintenance</v>
          </cell>
        </row>
        <row r="35">
          <cell r="B35" t="str">
            <v>Frankstown Ph4</v>
          </cell>
          <cell r="E35" t="str">
            <v>Hold-Holding - Miscellaneous</v>
          </cell>
        </row>
        <row r="36">
          <cell r="B36" t="str">
            <v>Freeland Street</v>
          </cell>
          <cell r="E36" t="str">
            <v>Hold-Holding Costs</v>
          </cell>
        </row>
        <row r="37">
          <cell r="B37" t="str">
            <v>General Fund</v>
          </cell>
          <cell r="E37" t="str">
            <v>Hold-Real Estate Taxes</v>
          </cell>
        </row>
        <row r="38">
          <cell r="B38" t="str">
            <v>Hazelwood Homes</v>
          </cell>
          <cell r="E38" t="str">
            <v>Hold-Utilities</v>
          </cell>
        </row>
        <row r="39">
          <cell r="B39" t="str">
            <v>Idlewild Street Scattered Sites</v>
          </cell>
          <cell r="E39" t="str">
            <v>Mark-Marketing</v>
          </cell>
        </row>
        <row r="40">
          <cell r="B40" t="str">
            <v>Liberty Avenue</v>
          </cell>
          <cell r="E40" t="str">
            <v>Mark-Marketing Activities</v>
          </cell>
        </row>
        <row r="41">
          <cell r="B41" t="str">
            <v>Lincoln-Larimer Phase I</v>
          </cell>
          <cell r="E41" t="str">
            <v>Mat-Building Construction</v>
          </cell>
        </row>
        <row r="42">
          <cell r="B42" t="str">
            <v>Liverpool Street Façade</v>
          </cell>
          <cell r="E42" t="str">
            <v>Mat-Building Contingency</v>
          </cell>
        </row>
        <row r="43">
          <cell r="B43" t="str">
            <v>Manchester Ph1</v>
          </cell>
          <cell r="E43" t="str">
            <v>Mat-Construction - Misc</v>
          </cell>
        </row>
        <row r="44">
          <cell r="B44" t="str">
            <v>Manchester Ph2</v>
          </cell>
          <cell r="E44" t="str">
            <v>Mat-Mat/Lab - Environmental</v>
          </cell>
        </row>
        <row r="45">
          <cell r="B45" t="str">
            <v>Mellon St Townhomes</v>
          </cell>
          <cell r="E45" t="str">
            <v>Mat-Mat/Lab - Rehab</v>
          </cell>
        </row>
        <row r="46">
          <cell r="B46" t="str">
            <v>Mellon Street</v>
          </cell>
          <cell r="E46" t="str">
            <v>Mat-Materials &amp; Labor</v>
          </cell>
        </row>
        <row r="47">
          <cell r="B47" t="str">
            <v>Milwaukee Clarissa Ph2</v>
          </cell>
          <cell r="E47" t="str">
            <v>Mat-Site work</v>
          </cell>
        </row>
        <row r="48">
          <cell r="B48" t="str">
            <v>Milwaukee Street Phase 1</v>
          </cell>
          <cell r="E48" t="str">
            <v>Sale-Closing Fees</v>
          </cell>
        </row>
        <row r="49">
          <cell r="B49" t="str">
            <v>N Fairmont Street</v>
          </cell>
          <cell r="E49" t="str">
            <v>Sale-Cost of Units Sold</v>
          </cell>
        </row>
        <row r="50">
          <cell r="B50" t="str">
            <v>N Lang Ave</v>
          </cell>
          <cell r="E50" t="str">
            <v>Sale-Loan Repayment-Citizens</v>
          </cell>
        </row>
        <row r="51">
          <cell r="B51" t="str">
            <v>O'Connor Square</v>
          </cell>
          <cell r="E51" t="str">
            <v>Sale-Loan Repayment-Dollar</v>
          </cell>
        </row>
        <row r="52">
          <cell r="B52" t="str">
            <v>Parkhurst Street</v>
          </cell>
          <cell r="E52" t="str">
            <v>Sale-Loan Repayment-Mellon</v>
          </cell>
        </row>
        <row r="53">
          <cell r="B53" t="str">
            <v>Paulson Street</v>
          </cell>
          <cell r="E53" t="str">
            <v>Sale-Loan Repayment-Nat City</v>
          </cell>
        </row>
        <row r="54">
          <cell r="B54" t="str">
            <v>Polish Hill</v>
          </cell>
          <cell r="E54" t="str">
            <v>Sale-Loan Repayment-PHCF</v>
          </cell>
        </row>
        <row r="55">
          <cell r="B55" t="str">
            <v>Polish Hill Rehabs</v>
          </cell>
          <cell r="E55" t="str">
            <v>Sale-Loan Repayment-PHLF</v>
          </cell>
        </row>
        <row r="56">
          <cell r="B56" t="str">
            <v>Roberts Street</v>
          </cell>
          <cell r="E56" t="str">
            <v>Sale-Loan Repayment-PNC</v>
          </cell>
        </row>
        <row r="57">
          <cell r="B57" t="str">
            <v>Roma Bottling</v>
          </cell>
          <cell r="E57" t="str">
            <v>Sale-Loan Repayment-URA Con</v>
          </cell>
        </row>
        <row r="58">
          <cell r="B58" t="str">
            <v>Rural Street</v>
          </cell>
          <cell r="E58" t="str">
            <v>Sale-Other Costs</v>
          </cell>
        </row>
        <row r="59">
          <cell r="B59" t="str">
            <v>Washburn Square</v>
          </cell>
          <cell r="E59" t="str">
            <v>Sale-Sales Commission</v>
          </cell>
        </row>
        <row r="60">
          <cell r="B60" t="str">
            <v>Youthbuild Partnership</v>
          </cell>
          <cell r="E60" t="str">
            <v>Sale-Transfer Taxes</v>
          </cell>
        </row>
        <row r="61">
          <cell r="E61" t="str">
            <v>Warranty Expense</v>
          </cell>
        </row>
      </sheetData>
      <sheetData sheetId="2">
        <row r="5">
          <cell r="C5" t="str">
            <v>A &amp; A CONSULTANTS INC</v>
          </cell>
        </row>
        <row r="6">
          <cell r="C6" t="str">
            <v>ABP CORPORATION</v>
          </cell>
        </row>
        <row r="7">
          <cell r="C7" t="str">
            <v>ACE DEMOLITION</v>
          </cell>
        </row>
        <row r="8">
          <cell r="C8" t="str">
            <v>ACE LOCK</v>
          </cell>
        </row>
        <row r="9">
          <cell r="C9" t="str">
            <v>ADVERTISING RESOURCES</v>
          </cell>
        </row>
        <row r="10">
          <cell r="C10" t="str">
            <v>AE&amp;C ENGINEERING CONSULTANTS</v>
          </cell>
        </row>
        <row r="11">
          <cell r="C11" t="str">
            <v>ALCOSAN</v>
          </cell>
        </row>
        <row r="12">
          <cell r="C12" t="str">
            <v>ALLEGHENY COUNTY RECORDER OF DEEDS</v>
          </cell>
        </row>
        <row r="13">
          <cell r="C13" t="str">
            <v>ALLISON, MARK J ARCHITECT</v>
          </cell>
        </row>
        <row r="14">
          <cell r="C14" t="str">
            <v>AMANI CHRISTIAN COM DEV CORP</v>
          </cell>
        </row>
        <row r="15">
          <cell r="C15" t="str">
            <v>ANGEL CONTRACTING</v>
          </cell>
        </row>
        <row r="16">
          <cell r="C16" t="str">
            <v>APCON INC</v>
          </cell>
        </row>
        <row r="17">
          <cell r="C17" t="str">
            <v>ARF#</v>
          </cell>
        </row>
        <row r="18">
          <cell r="C18" t="str">
            <v>ARLET COMPANY INC</v>
          </cell>
        </row>
        <row r="19">
          <cell r="C19" t="str">
            <v>ARTY ENGINEERING INC</v>
          </cell>
        </row>
        <row r="20">
          <cell r="C20" t="str">
            <v>BAKER, JOHN L</v>
          </cell>
        </row>
        <row r="21">
          <cell r="C21" t="str">
            <v>BANK CG #</v>
          </cell>
        </row>
        <row r="22">
          <cell r="C22" t="str">
            <v>BANK ERROR #</v>
          </cell>
        </row>
        <row r="23">
          <cell r="C23" t="str">
            <v>BARONE MURTHA SHONBERG &amp; WHITE</v>
          </cell>
        </row>
        <row r="24">
          <cell r="C24" t="str">
            <v>BASKIN, DWAYNE</v>
          </cell>
        </row>
        <row r="25">
          <cell r="C25" t="str">
            <v>BEDFORD PARTNERSHIP C/O MCCORMACK BARON &amp;</v>
          </cell>
        </row>
        <row r="26">
          <cell r="C26" t="str">
            <v>BILLANTE CONTRACTING</v>
          </cell>
        </row>
        <row r="27">
          <cell r="C27" t="str">
            <v>BILLANTE, SAMUEL #</v>
          </cell>
        </row>
        <row r="28">
          <cell r="C28" t="str">
            <v>BLACK CONTRACTORS ASSOCIATION</v>
          </cell>
        </row>
        <row r="29">
          <cell r="C29" t="str">
            <v>BLAKE CONSTRUCTION INC.</v>
          </cell>
        </row>
        <row r="30">
          <cell r="C30" t="str">
            <v>BLOOMFIELD GARFIELD CORPORATION</v>
          </cell>
        </row>
        <row r="31">
          <cell r="C31" t="str">
            <v>BODNAR APPLIANCE</v>
          </cell>
        </row>
        <row r="32">
          <cell r="C32" t="str">
            <v>BODNAR REAL ESTATE SERV 210 ALEQUIPPA TER</v>
          </cell>
        </row>
        <row r="33">
          <cell r="C33" t="str">
            <v>BOOK TRN DEBIT #</v>
          </cell>
        </row>
        <row r="34">
          <cell r="C34" t="str">
            <v>BOOKMINDERS*</v>
          </cell>
        </row>
        <row r="35">
          <cell r="C35" t="str">
            <v>BOOTHBY, MARGARET</v>
          </cell>
        </row>
        <row r="36">
          <cell r="C36" t="str">
            <v>BREACHMENDERS MINISTRIES</v>
          </cell>
        </row>
        <row r="37">
          <cell r="C37" t="str">
            <v>BRUMBLE, DAVID III #</v>
          </cell>
        </row>
        <row r="38">
          <cell r="C38" t="str">
            <v>BURNS WHITE &amp; HICKTON  02478  270 PAULSON</v>
          </cell>
        </row>
        <row r="39">
          <cell r="C39" t="str">
            <v>CAMRY HOMES AND REMODELING</v>
          </cell>
        </row>
        <row r="40">
          <cell r="C40" t="str">
            <v>CBCS 24-032230430</v>
          </cell>
        </row>
        <row r="41">
          <cell r="C41" t="str">
            <v>CENTRAL NORTHSIDE NEIGHBORHOOD COUNCIL</v>
          </cell>
        </row>
        <row r="42">
          <cell r="C42" t="str">
            <v>CHRISTINE DAVIS CONSULTANTS INC</v>
          </cell>
        </row>
        <row r="43">
          <cell r="C43" t="str">
            <v>CHUJKO BROTHERS INC 5148</v>
          </cell>
        </row>
        <row r="44">
          <cell r="C44" t="str">
            <v>CILENTI CONSTRUCTION COMPANY</v>
          </cell>
        </row>
        <row r="45">
          <cell r="C45" t="str">
            <v>CITIZENS BANK 060000123454980101</v>
          </cell>
        </row>
        <row r="46">
          <cell r="C46" t="str">
            <v>CITIZENS BANK LOAN ADMIN</v>
          </cell>
        </row>
        <row r="47">
          <cell r="C47" t="str">
            <v>CITIZENS BANK#</v>
          </cell>
        </row>
        <row r="48">
          <cell r="C48" t="str">
            <v>CITY OF PITTSBURGH #</v>
          </cell>
        </row>
        <row r="49">
          <cell r="C49" t="str">
            <v>CITY SOURCE ASSOCIATES</v>
          </cell>
        </row>
        <row r="50">
          <cell r="C50" t="str">
            <v>CIVIL &amp; ENVIRONMENTAL CONSULTANTS</v>
          </cell>
        </row>
        <row r="51">
          <cell r="C51" t="str">
            <v>CLEMONS, JAMES</v>
          </cell>
        </row>
        <row r="52">
          <cell r="C52" t="str">
            <v>COKER CONSTRUCTION CO LP  707 FREELAND ST</v>
          </cell>
        </row>
        <row r="53">
          <cell r="C53" t="str">
            <v>COLUMBIA GAS</v>
          </cell>
        </row>
        <row r="54">
          <cell r="C54" t="str">
            <v>COMMONWEALTH LAND TITLE INSURANCE COMPANY</v>
          </cell>
        </row>
        <row r="55">
          <cell r="C55" t="str">
            <v>COMMUNITY DESIGN CENTER OF PITTSBURGH</v>
          </cell>
        </row>
        <row r="56">
          <cell r="C56" t="str">
            <v>COMMUNITY EMPOWERMENT</v>
          </cell>
        </row>
        <row r="57">
          <cell r="C57" t="str">
            <v>COTTON, DENISE</v>
          </cell>
        </row>
        <row r="58">
          <cell r="C58" t="str">
            <v>COUNTY TREASURER</v>
          </cell>
        </row>
        <row r="59">
          <cell r="C59" t="str">
            <v>CUMMINGS, THOMAS E</v>
          </cell>
        </row>
        <row r="60">
          <cell r="C60" t="str">
            <v>DAVIS, SIVILLE 130 FRANKSTOWN PHASE 2*</v>
          </cell>
        </row>
        <row r="61">
          <cell r="C61" t="str">
            <v>DEBIT MEMO #</v>
          </cell>
        </row>
        <row r="62">
          <cell r="C62" t="str">
            <v>DEGLAU, JAMES R</v>
          </cell>
        </row>
        <row r="63">
          <cell r="C63" t="str">
            <v>DENSON, PATRICIA 130 FRANKSTOWN PHASE 2*</v>
          </cell>
        </row>
        <row r="64">
          <cell r="C64" t="str">
            <v>DEPT OF FINANCE</v>
          </cell>
        </row>
        <row r="65">
          <cell r="C65" t="str">
            <v>DKY CONTRACTORS</v>
          </cell>
        </row>
        <row r="66">
          <cell r="C66" t="str">
            <v>DOLLAR BANK</v>
          </cell>
        </row>
        <row r="67">
          <cell r="C67" t="str">
            <v>DOMINION PEOPLES</v>
          </cell>
        </row>
        <row r="68">
          <cell r="C68" t="str">
            <v>DOTSON, BOBBIE</v>
          </cell>
        </row>
        <row r="69">
          <cell r="C69" t="str">
            <v>DOYLE EQUIPMENT COMPANY</v>
          </cell>
        </row>
        <row r="70">
          <cell r="C70" t="str">
            <v>DREAM HOUSE CONSTRUCTION</v>
          </cell>
        </row>
        <row r="71">
          <cell r="C71" t="str">
            <v>DUQUESNE LIGHT COMPANY</v>
          </cell>
        </row>
        <row r="72">
          <cell r="C72" t="str">
            <v>DURRETT, THOMAS SR.</v>
          </cell>
        </row>
        <row r="73">
          <cell r="C73" t="str">
            <v>EAST LIBERTY DEVELOPMENT</v>
          </cell>
        </row>
        <row r="74">
          <cell r="C74" t="str">
            <v>EBO, V L &amp; BERTHA  130 FRANKSTOWN PHASE2*</v>
          </cell>
        </row>
        <row r="75">
          <cell r="C75" t="str">
            <v>EDGE STUDIO</v>
          </cell>
        </row>
        <row r="76">
          <cell r="C76" t="str">
            <v>EQUITABLE GAS</v>
          </cell>
        </row>
        <row r="77">
          <cell r="C77" t="str">
            <v>EXCEL MANUFACTURING INC</v>
          </cell>
        </row>
        <row r="78">
          <cell r="C78" t="str">
            <v>FAGENS BUILDING CENTERS 4M565</v>
          </cell>
        </row>
        <row r="79">
          <cell r="C79" t="str">
            <v>FEDERAL WIRE OUT #</v>
          </cell>
        </row>
        <row r="80">
          <cell r="C80" t="str">
            <v>FERGUSON, GERALD</v>
          </cell>
        </row>
        <row r="81">
          <cell r="C81" t="str">
            <v>FIREMANS FUND INSURANCE COMPANIES</v>
          </cell>
        </row>
        <row r="82">
          <cell r="C82" t="str">
            <v>FIRST INSURANCE FUNDING 01547-0006-493612</v>
          </cell>
        </row>
        <row r="83">
          <cell r="C83" t="str">
            <v>FIRST INSURANCE FUNDING 01547-0048-583199</v>
          </cell>
        </row>
        <row r="84">
          <cell r="C84" t="str">
            <v>FIRST NATIONAL INSURANCE 905LI-1</v>
          </cell>
        </row>
        <row r="85">
          <cell r="C85" t="str">
            <v>FRAZIER, RENEE 130 FRANKSTOWN PHASE 2*</v>
          </cell>
        </row>
        <row r="86">
          <cell r="C86" t="str">
            <v>GEORGE GALLAGHER &amp; SON</v>
          </cell>
        </row>
        <row r="87">
          <cell r="C87" t="str">
            <v>GEORGIA, CHARLENE 130 FRANKSTOWN PHASE 2*</v>
          </cell>
        </row>
        <row r="88">
          <cell r="C88" t="str">
            <v>GLS DEVELOPMENT INC</v>
          </cell>
        </row>
        <row r="89">
          <cell r="C89" t="str">
            <v>GRAY WASTE MANAGEMENT CORPORATION</v>
          </cell>
        </row>
        <row r="90">
          <cell r="C90" t="str">
            <v>GREAT AMERICAN INSURANCE COMPANY</v>
          </cell>
        </row>
        <row r="91">
          <cell r="C91" t="str">
            <v>GREATER PGH ABSTRACT  141 MANCHESTER PH 1</v>
          </cell>
        </row>
        <row r="92">
          <cell r="C92" t="str">
            <v>GREEN, TINA 130 FRANKSTOWN PHASE 2*</v>
          </cell>
        </row>
        <row r="93">
          <cell r="C93" t="str">
            <v>GREY WASTE MANAGEMENT CORP</v>
          </cell>
        </row>
        <row r="94">
          <cell r="C94" t="str">
            <v>GSP ENVIRONMENTAL SAMPLING INC</v>
          </cell>
        </row>
        <row r="95">
          <cell r="C95" t="str">
            <v>GUARDIAN PROTECTION SERVICES</v>
          </cell>
        </row>
        <row r="96">
          <cell r="C96" t="str">
            <v>GUY, PAMELA</v>
          </cell>
        </row>
        <row r="97">
          <cell r="C97" t="str">
            <v>HAMMER MANN DESIGNWERKS</v>
          </cell>
        </row>
        <row r="98">
          <cell r="C98" t="str">
            <v>HANCOCK CONTRACTING</v>
          </cell>
        </row>
        <row r="99">
          <cell r="C99" t="str">
            <v>HANSON DESIGN GROUP LTD</v>
          </cell>
        </row>
        <row r="100">
          <cell r="C100" t="str">
            <v>HILL COMMUNITY DEVELOPMENT CORP</v>
          </cell>
        </row>
        <row r="101">
          <cell r="C101" t="str">
            <v>HISTORIC PRESERVATION SERV  240 LIBERTY</v>
          </cell>
        </row>
        <row r="102">
          <cell r="C102" t="str">
            <v>HOROVITZ, ARNOLD M</v>
          </cell>
        </row>
        <row r="103">
          <cell r="C103" t="str">
            <v>HORTON, JOHN M</v>
          </cell>
        </row>
        <row r="104">
          <cell r="C104" t="str">
            <v>HOUSTON STARR COMPANY</v>
          </cell>
        </row>
        <row r="105">
          <cell r="C105" t="str">
            <v>HOWE, DAVID</v>
          </cell>
        </row>
        <row r="106">
          <cell r="C106" t="str">
            <v>IRON CITY EXPRESS</v>
          </cell>
        </row>
        <row r="107">
          <cell r="C107" t="str">
            <v>J &amp; D HOME IMPROVEMENT</v>
          </cell>
        </row>
        <row r="108">
          <cell r="C108" t="str">
            <v>JACKSON, ALICIA &amp; DESMOND RALSTON</v>
          </cell>
        </row>
        <row r="109">
          <cell r="C109" t="str">
            <v>JADELL MINIEFIELD CONSTRUCTION SERVICES, INC.</v>
          </cell>
        </row>
        <row r="110">
          <cell r="C110" t="str">
            <v>JONES, DENEEN 130 FRANKSTOWN PHASE 2*</v>
          </cell>
        </row>
        <row r="111">
          <cell r="C111" t="str">
            <v>JORDAN TAX SERVICE</v>
          </cell>
        </row>
        <row r="112">
          <cell r="C112" t="str">
            <v>KAG ENGINEERING INC</v>
          </cell>
        </row>
        <row r="113">
          <cell r="C113" t="str">
            <v>KAZOUR, ZEINA*</v>
          </cell>
        </row>
        <row r="114">
          <cell r="C114" t="str">
            <v>KEYSTONE ABATEMENT SERVICES, INC</v>
          </cell>
        </row>
        <row r="115">
          <cell r="C115" t="str">
            <v>KNOX &amp; KNOX   PITTHOU</v>
          </cell>
        </row>
        <row r="116">
          <cell r="C116" t="str">
            <v>KORZENIWKSY-CULLEN</v>
          </cell>
        </row>
        <row r="117">
          <cell r="C117" t="str">
            <v>LACO CONTRACTING COMPANY</v>
          </cell>
        </row>
        <row r="118">
          <cell r="C118" t="str">
            <v>LANDMARKS DESIGN ASSOCIATES</v>
          </cell>
        </row>
        <row r="119">
          <cell r="C119" t="str">
            <v>LANDMARKS FINANCIAL CORP #</v>
          </cell>
        </row>
        <row r="120">
          <cell r="C120" t="str">
            <v>LANE, DERRICK</v>
          </cell>
        </row>
        <row r="121">
          <cell r="C121" t="str">
            <v>LEFFAKIS PLUMBING &amp; HEATING COMPANY*</v>
          </cell>
        </row>
        <row r="122">
          <cell r="C122" t="str">
            <v>LINCOLN LARIMER COMMUNITY DEVELOPMNT COR</v>
          </cell>
        </row>
        <row r="123">
          <cell r="C123" t="str">
            <v>LISA GERIDEAU WILLIAMS ESCROW ACCOUNT#</v>
          </cell>
        </row>
        <row r="124">
          <cell r="C124" t="str">
            <v>LOWE, TAMARA &amp; JOSHUA JONES #</v>
          </cell>
        </row>
        <row r="125">
          <cell r="C125" t="str">
            <v>M GATTO CONSTRUCTION</v>
          </cell>
        </row>
        <row r="126">
          <cell r="C126" t="str">
            <v>M J STEIN RENOVATION INC</v>
          </cell>
        </row>
        <row r="127">
          <cell r="C127" t="str">
            <v>MABEN, WILLIAM E</v>
          </cell>
        </row>
        <row r="128">
          <cell r="C128" t="str">
            <v>MACHINERY RENTAL CORPORATION 602105M</v>
          </cell>
        </row>
        <row r="129">
          <cell r="C129" t="str">
            <v>MAGISTERIAL DISTRICT NO 05-0-03#</v>
          </cell>
        </row>
        <row r="130">
          <cell r="C130" t="str">
            <v>MAINTENANCE AFFILIATED SERVICES INC</v>
          </cell>
        </row>
        <row r="131">
          <cell r="C131" t="str">
            <v>MALLOY, KIMBERLY 130 FRANKSTOWN PHASE 2*</v>
          </cell>
        </row>
        <row r="132">
          <cell r="C132" t="str">
            <v>MAMMEN, OOMMEN K #</v>
          </cell>
        </row>
        <row r="133">
          <cell r="C133" t="str">
            <v>MANCHESTER CITIZENS CORP</v>
          </cell>
        </row>
        <row r="134">
          <cell r="C134" t="str">
            <v>MARIANAI KAUFMAN AND SAVASTANO</v>
          </cell>
        </row>
        <row r="135">
          <cell r="C135" t="str">
            <v>MARIANI &amp; KAUFMAN APPRAISAL NORTH LANG AV</v>
          </cell>
        </row>
        <row r="136">
          <cell r="C136" t="str">
            <v>MARLENE F. HICKS &amp; BRUCE SNYDER#</v>
          </cell>
        </row>
        <row r="137">
          <cell r="C137" t="str">
            <v>MATCON DIAMOND INC</v>
          </cell>
        </row>
        <row r="138">
          <cell r="C138" t="str">
            <v>MATTHEWS INSURANCE GROUP</v>
          </cell>
        </row>
        <row r="139">
          <cell r="C139" t="str">
            <v>MCCLAIN, ANTOINE</v>
          </cell>
        </row>
        <row r="140">
          <cell r="C140" t="str">
            <v>MCCLURE JOHNSTON COMPANY</v>
          </cell>
        </row>
        <row r="141">
          <cell r="C141" t="str">
            <v>MCMEEKIN CONSTRUCTION</v>
          </cell>
        </row>
        <row r="142">
          <cell r="C142" t="str">
            <v>MELLON BANK COMMUNITY DEVELOP CORP</v>
          </cell>
        </row>
        <row r="143">
          <cell r="C143" t="str">
            <v xml:space="preserve">MELLON BANK N A   </v>
          </cell>
        </row>
        <row r="144">
          <cell r="C144" t="str">
            <v>MICHALIK &amp; DANIELS LLC</v>
          </cell>
        </row>
        <row r="145">
          <cell r="C145" t="str">
            <v>MIKE'S LAWN CARE</v>
          </cell>
        </row>
        <row r="146">
          <cell r="C146" t="str">
            <v>MILLER, MARVIN - AIA</v>
          </cell>
        </row>
        <row r="147">
          <cell r="C147" t="str">
            <v>MISTICK CONSTRUCTION</v>
          </cell>
        </row>
        <row r="148">
          <cell r="C148" t="str">
            <v>MODERN REPRODUCTIONS INC</v>
          </cell>
        </row>
        <row r="149">
          <cell r="C149" t="str">
            <v>MONALOH BASIN ENGINEERS  4020</v>
          </cell>
        </row>
        <row r="150">
          <cell r="C150" t="str">
            <v>MONARCH OIL COMPANY INC</v>
          </cell>
        </row>
        <row r="151">
          <cell r="C151" t="str">
            <v>MT ARARAT COMMUNITY RENAISSANCE INC</v>
          </cell>
        </row>
        <row r="152">
          <cell r="C152" t="str">
            <v>NATIONAL CITY BANK COMMERCIAL LOAN PROCESSING</v>
          </cell>
        </row>
        <row r="153">
          <cell r="C153" t="str">
            <v>NATIONAL CITY BANK OF PA - CAPITAL ASSET</v>
          </cell>
        </row>
        <row r="154">
          <cell r="C154" t="str">
            <v>NATIONAL CITY BANK OF PA 1-15-0056B-00201</v>
          </cell>
        </row>
        <row r="155">
          <cell r="C155" t="str">
            <v>NATIONAL CITY COMMUNITY DEV CORP</v>
          </cell>
        </row>
        <row r="156">
          <cell r="C156" t="str">
            <v>NATIONAL PARK SERVICE  240 LIBERTY AVE</v>
          </cell>
        </row>
        <row r="157">
          <cell r="C157" t="str">
            <v>NATIONWIDE MUTUAL POLICY 54 PR 5083013001</v>
          </cell>
        </row>
        <row r="158">
          <cell r="C158" t="str">
            <v>NCO FINANCIAL SYSTEMS</v>
          </cell>
        </row>
        <row r="159">
          <cell r="C159" t="str">
            <v>NORTH POINT BREEZE PLAN  N LANG AVE</v>
          </cell>
        </row>
        <row r="160">
          <cell r="C160" t="str">
            <v>NORTH SIDE UDAG#</v>
          </cell>
        </row>
        <row r="161">
          <cell r="C161" t="str">
            <v>NSF CHECK#</v>
          </cell>
        </row>
        <row r="162">
          <cell r="C162" t="str">
            <v>OWEN APPRAISAL SERVICE</v>
          </cell>
        </row>
        <row r="163">
          <cell r="C163" t="str">
            <v xml:space="preserve">PA AMER WATER CO </v>
          </cell>
        </row>
        <row r="164">
          <cell r="C164" t="str">
            <v>PAPERNICK &amp; GEFSKY</v>
          </cell>
        </row>
        <row r="165">
          <cell r="C165" t="str">
            <v>PAPERNICK &amp; GEFSKY   FRANKSTOWN CT PHASE</v>
          </cell>
        </row>
        <row r="166">
          <cell r="C166" t="str">
            <v>PAPERNICK &amp; GEFSKY   MILWAUKEE ST</v>
          </cell>
        </row>
        <row r="167">
          <cell r="C167" t="str">
            <v xml:space="preserve">PENN AMER WATER </v>
          </cell>
        </row>
        <row r="168">
          <cell r="C168" t="str">
            <v>PENN CREDIT CORP</v>
          </cell>
        </row>
        <row r="169">
          <cell r="C169" t="str">
            <v>PERKINS EASTMAN ARCHITECT 707 FREELAND ST</v>
          </cell>
        </row>
        <row r="170">
          <cell r="C170" t="str">
            <v>PHASE</v>
          </cell>
        </row>
        <row r="171">
          <cell r="C171" t="str">
            <v>PHDC</v>
          </cell>
        </row>
        <row r="172">
          <cell r="C172" t="str">
            <v>PHILLIPS HEATING AND AIR CONDITIONING</v>
          </cell>
        </row>
        <row r="173">
          <cell r="C173" t="str">
            <v>PITTSBURGH PLUMBING &amp; HEATING SUPPLY</v>
          </cell>
        </row>
        <row r="174">
          <cell r="C174" t="str">
            <v>PNC BANK #</v>
          </cell>
        </row>
        <row r="175">
          <cell r="C175" t="str">
            <v>PNC BANK NA</v>
          </cell>
        </row>
        <row r="176">
          <cell r="C176" t="str">
            <v>PNC LOAN PMTS #</v>
          </cell>
        </row>
        <row r="177">
          <cell r="C177" t="str">
            <v>PROFESSIONAL PLUMBING &amp; HEATING CO</v>
          </cell>
        </row>
        <row r="178">
          <cell r="C178" t="str">
            <v>PROFESSIONAL SERVICE INDUSTRIES INC</v>
          </cell>
        </row>
        <row r="179">
          <cell r="C179" t="str">
            <v>PWSA</v>
          </cell>
        </row>
        <row r="180">
          <cell r="C180" t="str">
            <v xml:space="preserve">PWSA  DELINQ SEW </v>
          </cell>
        </row>
        <row r="181">
          <cell r="C181" t="str">
            <v>REAL ESTATE STRATEGIES</v>
          </cell>
        </row>
        <row r="182">
          <cell r="C182" t="str">
            <v>REDLAND BRICK 425986</v>
          </cell>
        </row>
        <row r="183">
          <cell r="C183" t="str">
            <v>REED SMITH LLP   240 LIBERTY AVE</v>
          </cell>
        </row>
        <row r="184">
          <cell r="C184" t="str">
            <v>ROBINSON-SMITH REAL EST &amp; APPRAISAL SRVS</v>
          </cell>
        </row>
        <row r="185">
          <cell r="C185" t="str">
            <v>ROGERS, M.</v>
          </cell>
        </row>
        <row r="186">
          <cell r="C186" t="str">
            <v>ROSS SCHONDER STERZINGER  240 LIBERTY AVE</v>
          </cell>
        </row>
        <row r="187">
          <cell r="C187" t="str">
            <v>SANI PRODUCTS PEST CONTROL</v>
          </cell>
        </row>
        <row r="188">
          <cell r="C188" t="str">
            <v>SAVKA CLEANING</v>
          </cell>
        </row>
        <row r="189">
          <cell r="C189" t="str">
            <v>SCI TEK ENVIRONMENTAL</v>
          </cell>
        </row>
        <row r="190">
          <cell r="C190" t="str">
            <v>SCOTT ELECTRIC 435-100</v>
          </cell>
        </row>
        <row r="191">
          <cell r="C191" t="str">
            <v>SCOTT, GEORGE</v>
          </cell>
        </row>
        <row r="192">
          <cell r="C192" t="str">
            <v>SE TECHNOLOGIES INC</v>
          </cell>
        </row>
        <row r="193">
          <cell r="C193" t="str">
            <v>SHARON O'NEILL#</v>
          </cell>
        </row>
        <row r="194">
          <cell r="C194" t="str">
            <v xml:space="preserve">SKY INSURANCE </v>
          </cell>
        </row>
        <row r="195">
          <cell r="C195" t="str">
            <v>SMITH, JESSICA</v>
          </cell>
        </row>
        <row r="196">
          <cell r="C196" t="str">
            <v>SOTA CONSTRUCTION</v>
          </cell>
        </row>
        <row r="197">
          <cell r="C197" t="str">
            <v>SOUTHSIDE PLUMBING &amp; HEATING #</v>
          </cell>
        </row>
        <row r="198">
          <cell r="C198" t="str">
            <v>STAHL PLUMBING HEATING &amp; AIR CONDITIONING</v>
          </cell>
        </row>
        <row r="199">
          <cell r="C199" t="str">
            <v>STEGALL, RICKY</v>
          </cell>
        </row>
        <row r="200">
          <cell r="C200" t="str">
            <v>STEVE CATRANEL CONSTRUCTION CO INC</v>
          </cell>
        </row>
        <row r="201">
          <cell r="C201" t="str">
            <v>STEVEN G HAWKINS ARCHITECT</v>
          </cell>
        </row>
        <row r="202">
          <cell r="C202" t="str">
            <v>SYCAMORE GRAPHICS #</v>
          </cell>
        </row>
        <row r="203">
          <cell r="C203" t="str">
            <v>TADOM, TINA</v>
          </cell>
        </row>
        <row r="204">
          <cell r="C204" t="str">
            <v>TAI &amp; LEE ARCHITECTS PC</v>
          </cell>
        </row>
        <row r="205">
          <cell r="C205" t="str">
            <v>TEAM CONSTRUCTION</v>
          </cell>
        </row>
        <row r="206">
          <cell r="C206" t="str">
            <v>TEDCO CONSTRUCTION   240 LIBERTY AVE</v>
          </cell>
        </row>
        <row r="207">
          <cell r="C207" t="str">
            <v>TERRA SETTLEMENT SERVICES</v>
          </cell>
        </row>
        <row r="208">
          <cell r="C208" t="str">
            <v>TERRY &amp; STEPHENSON PC  PHDC GENERAL</v>
          </cell>
        </row>
        <row r="209">
          <cell r="C209" t="str">
            <v>THE COMM GROUP</v>
          </cell>
        </row>
        <row r="210">
          <cell r="C210" t="str">
            <v>THOMAS, KIMBERLY 130 FRANKSTOWN PHASE 2*</v>
          </cell>
        </row>
        <row r="211">
          <cell r="C211" t="str">
            <v>THOMPSON, MARK</v>
          </cell>
        </row>
        <row r="212">
          <cell r="C212" t="str">
            <v>TORNADO CONSTRUCTION CO</v>
          </cell>
        </row>
        <row r="213">
          <cell r="C213" t="str">
            <v>TRANSFER CORRECTION #</v>
          </cell>
        </row>
        <row r="214">
          <cell r="C214" t="str">
            <v xml:space="preserve">TREAS PGH RE </v>
          </cell>
        </row>
        <row r="215">
          <cell r="C215" t="str">
            <v>TREASURER CITY AND SCHOOL DISTRICT#</v>
          </cell>
        </row>
        <row r="216">
          <cell r="C216" t="str">
            <v>TREASURER CITY OF PITTSBURGH - CONTROLLER</v>
          </cell>
        </row>
        <row r="217">
          <cell r="C217" t="str">
            <v>TREASURER CITY OF PITTSBURGH - PLANNING</v>
          </cell>
        </row>
        <row r="218">
          <cell r="C218" t="str">
            <v>TREASURER CITY OF PITTSBURGH - PUBLIC</v>
          </cell>
        </row>
        <row r="219">
          <cell r="C219" t="str">
            <v>TREASURER CITY OF PITTSBURGH*</v>
          </cell>
        </row>
        <row r="220">
          <cell r="C220" t="str">
            <v>TRENCH SHORING SERVICES 6331</v>
          </cell>
        </row>
        <row r="221">
          <cell r="C221" t="str">
            <v>TUCKER ARENSBERG PC  110 PHDC GENERAL</v>
          </cell>
        </row>
        <row r="222">
          <cell r="C222" t="str">
            <v>UNKNOWN #</v>
          </cell>
        </row>
        <row r="223">
          <cell r="C223" t="str">
            <v>URBAN REDEVELOPMENT AUTHORITY</v>
          </cell>
        </row>
        <row r="224">
          <cell r="C224" t="str">
            <v>VERIZON</v>
          </cell>
        </row>
        <row r="225">
          <cell r="C225" t="str">
            <v>VOID CHECK#</v>
          </cell>
        </row>
        <row r="226">
          <cell r="C226" t="str">
            <v>WACO SCAFFOLDING &amp; EQUIPMENT</v>
          </cell>
        </row>
        <row r="227">
          <cell r="C227" t="str">
            <v>WALLER CORPORATION</v>
          </cell>
        </row>
        <row r="228">
          <cell r="C228" t="str">
            <v>WEBSTER, DWIGHT  270 PAULSON</v>
          </cell>
        </row>
        <row r="229">
          <cell r="C229" t="str">
            <v>WEBSTER, DWIGHT H</v>
          </cell>
        </row>
        <row r="230">
          <cell r="C230" t="str">
            <v>WHOLESALE BUILDERS SUPPLY</v>
          </cell>
        </row>
        <row r="231">
          <cell r="C231" t="str">
            <v>WILLIAMS GRAPHICS INC  PITTSBURGH H D C</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3479D-F10C-4AF9-8469-9F65932F097C}">
  <sheetPr>
    <tabColor theme="1"/>
  </sheetPr>
  <dimension ref="A2:J26"/>
  <sheetViews>
    <sheetView workbookViewId="0">
      <selection activeCell="C15" sqref="C15:G15"/>
    </sheetView>
  </sheetViews>
  <sheetFormatPr defaultRowHeight="14.5" x14ac:dyDescent="0.35"/>
  <cols>
    <col min="1" max="1" width="28.08984375" customWidth="1"/>
    <col min="2" max="2" width="3.6328125" customWidth="1"/>
    <col min="3" max="3" width="12.36328125" customWidth="1"/>
    <col min="4" max="9" width="15.6328125" customWidth="1"/>
    <col min="10" max="256" width="9.08984375"/>
    <col min="257" max="257" width="17.08984375" customWidth="1"/>
    <col min="258" max="258" width="3.6328125" customWidth="1"/>
    <col min="259" max="259" width="12.36328125" customWidth="1"/>
    <col min="260" max="265" width="15.6328125" customWidth="1"/>
    <col min="266" max="512" width="9.08984375"/>
    <col min="513" max="513" width="17.08984375" customWidth="1"/>
    <col min="514" max="514" width="3.6328125" customWidth="1"/>
    <col min="515" max="515" width="12.36328125" customWidth="1"/>
    <col min="516" max="521" width="15.6328125" customWidth="1"/>
    <col min="522" max="768" width="9.08984375"/>
    <col min="769" max="769" width="17.08984375" customWidth="1"/>
    <col min="770" max="770" width="3.6328125" customWidth="1"/>
    <col min="771" max="771" width="12.36328125" customWidth="1"/>
    <col min="772" max="777" width="15.6328125" customWidth="1"/>
    <col min="778" max="1024" width="9.08984375"/>
    <col min="1025" max="1025" width="17.08984375" customWidth="1"/>
    <col min="1026" max="1026" width="3.6328125" customWidth="1"/>
    <col min="1027" max="1027" width="12.36328125" customWidth="1"/>
    <col min="1028" max="1033" width="15.6328125" customWidth="1"/>
    <col min="1034" max="1280" width="9.08984375"/>
    <col min="1281" max="1281" width="17.08984375" customWidth="1"/>
    <col min="1282" max="1282" width="3.6328125" customWidth="1"/>
    <col min="1283" max="1283" width="12.36328125" customWidth="1"/>
    <col min="1284" max="1289" width="15.6328125" customWidth="1"/>
    <col min="1290" max="1536" width="9.08984375"/>
    <col min="1537" max="1537" width="17.08984375" customWidth="1"/>
    <col min="1538" max="1538" width="3.6328125" customWidth="1"/>
    <col min="1539" max="1539" width="12.36328125" customWidth="1"/>
    <col min="1540" max="1545" width="15.6328125" customWidth="1"/>
    <col min="1546" max="1792" width="9.08984375"/>
    <col min="1793" max="1793" width="17.08984375" customWidth="1"/>
    <col min="1794" max="1794" width="3.6328125" customWidth="1"/>
    <col min="1795" max="1795" width="12.36328125" customWidth="1"/>
    <col min="1796" max="1801" width="15.6328125" customWidth="1"/>
    <col min="1802" max="2048" width="9.08984375"/>
    <col min="2049" max="2049" width="17.08984375" customWidth="1"/>
    <col min="2050" max="2050" width="3.6328125" customWidth="1"/>
    <col min="2051" max="2051" width="12.36328125" customWidth="1"/>
    <col min="2052" max="2057" width="15.6328125" customWidth="1"/>
    <col min="2058" max="2304" width="9.08984375"/>
    <col min="2305" max="2305" width="17.08984375" customWidth="1"/>
    <col min="2306" max="2306" width="3.6328125" customWidth="1"/>
    <col min="2307" max="2307" width="12.36328125" customWidth="1"/>
    <col min="2308" max="2313" width="15.6328125" customWidth="1"/>
    <col min="2314" max="2560" width="9.08984375"/>
    <col min="2561" max="2561" width="17.08984375" customWidth="1"/>
    <col min="2562" max="2562" width="3.6328125" customWidth="1"/>
    <col min="2563" max="2563" width="12.36328125" customWidth="1"/>
    <col min="2564" max="2569" width="15.6328125" customWidth="1"/>
    <col min="2570" max="2816" width="9.08984375"/>
    <col min="2817" max="2817" width="17.08984375" customWidth="1"/>
    <col min="2818" max="2818" width="3.6328125" customWidth="1"/>
    <col min="2819" max="2819" width="12.36328125" customWidth="1"/>
    <col min="2820" max="2825" width="15.6328125" customWidth="1"/>
    <col min="2826" max="3072" width="9.08984375"/>
    <col min="3073" max="3073" width="17.08984375" customWidth="1"/>
    <col min="3074" max="3074" width="3.6328125" customWidth="1"/>
    <col min="3075" max="3075" width="12.36328125" customWidth="1"/>
    <col min="3076" max="3081" width="15.6328125" customWidth="1"/>
    <col min="3082" max="3328" width="9.08984375"/>
    <col min="3329" max="3329" width="17.08984375" customWidth="1"/>
    <col min="3330" max="3330" width="3.6328125" customWidth="1"/>
    <col min="3331" max="3331" width="12.36328125" customWidth="1"/>
    <col min="3332" max="3337" width="15.6328125" customWidth="1"/>
    <col min="3338" max="3584" width="9.08984375"/>
    <col min="3585" max="3585" width="17.08984375" customWidth="1"/>
    <col min="3586" max="3586" width="3.6328125" customWidth="1"/>
    <col min="3587" max="3587" width="12.36328125" customWidth="1"/>
    <col min="3588" max="3593" width="15.6328125" customWidth="1"/>
    <col min="3594" max="3840" width="9.08984375"/>
    <col min="3841" max="3841" width="17.08984375" customWidth="1"/>
    <col min="3842" max="3842" width="3.6328125" customWidth="1"/>
    <col min="3843" max="3843" width="12.36328125" customWidth="1"/>
    <col min="3844" max="3849" width="15.6328125" customWidth="1"/>
    <col min="3850" max="4096" width="9.08984375"/>
    <col min="4097" max="4097" width="17.08984375" customWidth="1"/>
    <col min="4098" max="4098" width="3.6328125" customWidth="1"/>
    <col min="4099" max="4099" width="12.36328125" customWidth="1"/>
    <col min="4100" max="4105" width="15.6328125" customWidth="1"/>
    <col min="4106" max="4352" width="9.08984375"/>
    <col min="4353" max="4353" width="17.08984375" customWidth="1"/>
    <col min="4354" max="4354" width="3.6328125" customWidth="1"/>
    <col min="4355" max="4355" width="12.36328125" customWidth="1"/>
    <col min="4356" max="4361" width="15.6328125" customWidth="1"/>
    <col min="4362" max="4608" width="9.08984375"/>
    <col min="4609" max="4609" width="17.08984375" customWidth="1"/>
    <col min="4610" max="4610" width="3.6328125" customWidth="1"/>
    <col min="4611" max="4611" width="12.36328125" customWidth="1"/>
    <col min="4612" max="4617" width="15.6328125" customWidth="1"/>
    <col min="4618" max="4864" width="9.08984375"/>
    <col min="4865" max="4865" width="17.08984375" customWidth="1"/>
    <col min="4866" max="4866" width="3.6328125" customWidth="1"/>
    <col min="4867" max="4867" width="12.36328125" customWidth="1"/>
    <col min="4868" max="4873" width="15.6328125" customWidth="1"/>
    <col min="4874" max="5120" width="9.08984375"/>
    <col min="5121" max="5121" width="17.08984375" customWidth="1"/>
    <col min="5122" max="5122" width="3.6328125" customWidth="1"/>
    <col min="5123" max="5123" width="12.36328125" customWidth="1"/>
    <col min="5124" max="5129" width="15.6328125" customWidth="1"/>
    <col min="5130" max="5376" width="9.08984375"/>
    <col min="5377" max="5377" width="17.08984375" customWidth="1"/>
    <col min="5378" max="5378" width="3.6328125" customWidth="1"/>
    <col min="5379" max="5379" width="12.36328125" customWidth="1"/>
    <col min="5380" max="5385" width="15.6328125" customWidth="1"/>
    <col min="5386" max="5632" width="9.08984375"/>
    <col min="5633" max="5633" width="17.08984375" customWidth="1"/>
    <col min="5634" max="5634" width="3.6328125" customWidth="1"/>
    <col min="5635" max="5635" width="12.36328125" customWidth="1"/>
    <col min="5636" max="5641" width="15.6328125" customWidth="1"/>
    <col min="5642" max="5888" width="9.08984375"/>
    <col min="5889" max="5889" width="17.08984375" customWidth="1"/>
    <col min="5890" max="5890" width="3.6328125" customWidth="1"/>
    <col min="5891" max="5891" width="12.36328125" customWidth="1"/>
    <col min="5892" max="5897" width="15.6328125" customWidth="1"/>
    <col min="5898" max="6144" width="9.08984375"/>
    <col min="6145" max="6145" width="17.08984375" customWidth="1"/>
    <col min="6146" max="6146" width="3.6328125" customWidth="1"/>
    <col min="6147" max="6147" width="12.36328125" customWidth="1"/>
    <col min="6148" max="6153" width="15.6328125" customWidth="1"/>
    <col min="6154" max="6400" width="9.08984375"/>
    <col min="6401" max="6401" width="17.08984375" customWidth="1"/>
    <col min="6402" max="6402" width="3.6328125" customWidth="1"/>
    <col min="6403" max="6403" width="12.36328125" customWidth="1"/>
    <col min="6404" max="6409" width="15.6328125" customWidth="1"/>
    <col min="6410" max="6656" width="9.08984375"/>
    <col min="6657" max="6657" width="17.08984375" customWidth="1"/>
    <col min="6658" max="6658" width="3.6328125" customWidth="1"/>
    <col min="6659" max="6659" width="12.36328125" customWidth="1"/>
    <col min="6660" max="6665" width="15.6328125" customWidth="1"/>
    <col min="6666" max="6912" width="9.08984375"/>
    <col min="6913" max="6913" width="17.08984375" customWidth="1"/>
    <col min="6914" max="6914" width="3.6328125" customWidth="1"/>
    <col min="6915" max="6915" width="12.36328125" customWidth="1"/>
    <col min="6916" max="6921" width="15.6328125" customWidth="1"/>
    <col min="6922" max="7168" width="9.08984375"/>
    <col min="7169" max="7169" width="17.08984375" customWidth="1"/>
    <col min="7170" max="7170" width="3.6328125" customWidth="1"/>
    <col min="7171" max="7171" width="12.36328125" customWidth="1"/>
    <col min="7172" max="7177" width="15.6328125" customWidth="1"/>
    <col min="7178" max="7424" width="9.08984375"/>
    <col min="7425" max="7425" width="17.08984375" customWidth="1"/>
    <col min="7426" max="7426" width="3.6328125" customWidth="1"/>
    <col min="7427" max="7427" width="12.36328125" customWidth="1"/>
    <col min="7428" max="7433" width="15.6328125" customWidth="1"/>
    <col min="7434" max="7680" width="9.08984375"/>
    <col min="7681" max="7681" width="17.08984375" customWidth="1"/>
    <col min="7682" max="7682" width="3.6328125" customWidth="1"/>
    <col min="7683" max="7683" width="12.36328125" customWidth="1"/>
    <col min="7684" max="7689" width="15.6328125" customWidth="1"/>
    <col min="7690" max="7936" width="9.08984375"/>
    <col min="7937" max="7937" width="17.08984375" customWidth="1"/>
    <col min="7938" max="7938" width="3.6328125" customWidth="1"/>
    <col min="7939" max="7939" width="12.36328125" customWidth="1"/>
    <col min="7940" max="7945" width="15.6328125" customWidth="1"/>
    <col min="7946" max="8192" width="9.08984375"/>
    <col min="8193" max="8193" width="17.08984375" customWidth="1"/>
    <col min="8194" max="8194" width="3.6328125" customWidth="1"/>
    <col min="8195" max="8195" width="12.36328125" customWidth="1"/>
    <col min="8196" max="8201" width="15.6328125" customWidth="1"/>
    <col min="8202" max="8448" width="9.08984375"/>
    <col min="8449" max="8449" width="17.08984375" customWidth="1"/>
    <col min="8450" max="8450" width="3.6328125" customWidth="1"/>
    <col min="8451" max="8451" width="12.36328125" customWidth="1"/>
    <col min="8452" max="8457" width="15.6328125" customWidth="1"/>
    <col min="8458" max="8704" width="9.08984375"/>
    <col min="8705" max="8705" width="17.08984375" customWidth="1"/>
    <col min="8706" max="8706" width="3.6328125" customWidth="1"/>
    <col min="8707" max="8707" width="12.36328125" customWidth="1"/>
    <col min="8708" max="8713" width="15.6328125" customWidth="1"/>
    <col min="8714" max="8960" width="9.08984375"/>
    <col min="8961" max="8961" width="17.08984375" customWidth="1"/>
    <col min="8962" max="8962" width="3.6328125" customWidth="1"/>
    <col min="8963" max="8963" width="12.36328125" customWidth="1"/>
    <col min="8964" max="8969" width="15.6328125" customWidth="1"/>
    <col min="8970" max="9216" width="9.08984375"/>
    <col min="9217" max="9217" width="17.08984375" customWidth="1"/>
    <col min="9218" max="9218" width="3.6328125" customWidth="1"/>
    <col min="9219" max="9219" width="12.36328125" customWidth="1"/>
    <col min="9220" max="9225" width="15.6328125" customWidth="1"/>
    <col min="9226" max="9472" width="9.08984375"/>
    <col min="9473" max="9473" width="17.08984375" customWidth="1"/>
    <col min="9474" max="9474" width="3.6328125" customWidth="1"/>
    <col min="9475" max="9475" width="12.36328125" customWidth="1"/>
    <col min="9476" max="9481" width="15.6328125" customWidth="1"/>
    <col min="9482" max="9728" width="9.08984375"/>
    <col min="9729" max="9729" width="17.08984375" customWidth="1"/>
    <col min="9730" max="9730" width="3.6328125" customWidth="1"/>
    <col min="9731" max="9731" width="12.36328125" customWidth="1"/>
    <col min="9732" max="9737" width="15.6328125" customWidth="1"/>
    <col min="9738" max="9984" width="9.08984375"/>
    <col min="9985" max="9985" width="17.08984375" customWidth="1"/>
    <col min="9986" max="9986" width="3.6328125" customWidth="1"/>
    <col min="9987" max="9987" width="12.36328125" customWidth="1"/>
    <col min="9988" max="9993" width="15.6328125" customWidth="1"/>
    <col min="9994" max="10240" width="9.08984375"/>
    <col min="10241" max="10241" width="17.08984375" customWidth="1"/>
    <col min="10242" max="10242" width="3.6328125" customWidth="1"/>
    <col min="10243" max="10243" width="12.36328125" customWidth="1"/>
    <col min="10244" max="10249" width="15.6328125" customWidth="1"/>
    <col min="10250" max="10496" width="9.08984375"/>
    <col min="10497" max="10497" width="17.08984375" customWidth="1"/>
    <col min="10498" max="10498" width="3.6328125" customWidth="1"/>
    <col min="10499" max="10499" width="12.36328125" customWidth="1"/>
    <col min="10500" max="10505" width="15.6328125" customWidth="1"/>
    <col min="10506" max="10752" width="9.08984375"/>
    <col min="10753" max="10753" width="17.08984375" customWidth="1"/>
    <col min="10754" max="10754" width="3.6328125" customWidth="1"/>
    <col min="10755" max="10755" width="12.36328125" customWidth="1"/>
    <col min="10756" max="10761" width="15.6328125" customWidth="1"/>
    <col min="10762" max="11008" width="9.08984375"/>
    <col min="11009" max="11009" width="17.08984375" customWidth="1"/>
    <col min="11010" max="11010" width="3.6328125" customWidth="1"/>
    <col min="11011" max="11011" width="12.36328125" customWidth="1"/>
    <col min="11012" max="11017" width="15.6328125" customWidth="1"/>
    <col min="11018" max="11264" width="9.08984375"/>
    <col min="11265" max="11265" width="17.08984375" customWidth="1"/>
    <col min="11266" max="11266" width="3.6328125" customWidth="1"/>
    <col min="11267" max="11267" width="12.36328125" customWidth="1"/>
    <col min="11268" max="11273" width="15.6328125" customWidth="1"/>
    <col min="11274" max="11520" width="9.08984375"/>
    <col min="11521" max="11521" width="17.08984375" customWidth="1"/>
    <col min="11522" max="11522" width="3.6328125" customWidth="1"/>
    <col min="11523" max="11523" width="12.36328125" customWidth="1"/>
    <col min="11524" max="11529" width="15.6328125" customWidth="1"/>
    <col min="11530" max="11776" width="9.08984375"/>
    <col min="11777" max="11777" width="17.08984375" customWidth="1"/>
    <col min="11778" max="11778" width="3.6328125" customWidth="1"/>
    <col min="11779" max="11779" width="12.36328125" customWidth="1"/>
    <col min="11780" max="11785" width="15.6328125" customWidth="1"/>
    <col min="11786" max="12032" width="9.08984375"/>
    <col min="12033" max="12033" width="17.08984375" customWidth="1"/>
    <col min="12034" max="12034" width="3.6328125" customWidth="1"/>
    <col min="12035" max="12035" width="12.36328125" customWidth="1"/>
    <col min="12036" max="12041" width="15.6328125" customWidth="1"/>
    <col min="12042" max="12288" width="9.08984375"/>
    <col min="12289" max="12289" width="17.08984375" customWidth="1"/>
    <col min="12290" max="12290" width="3.6328125" customWidth="1"/>
    <col min="12291" max="12291" width="12.36328125" customWidth="1"/>
    <col min="12292" max="12297" width="15.6328125" customWidth="1"/>
    <col min="12298" max="12544" width="9.08984375"/>
    <col min="12545" max="12545" width="17.08984375" customWidth="1"/>
    <col min="12546" max="12546" width="3.6328125" customWidth="1"/>
    <col min="12547" max="12547" width="12.36328125" customWidth="1"/>
    <col min="12548" max="12553" width="15.6328125" customWidth="1"/>
    <col min="12554" max="12800" width="9.08984375"/>
    <col min="12801" max="12801" width="17.08984375" customWidth="1"/>
    <col min="12802" max="12802" width="3.6328125" customWidth="1"/>
    <col min="12803" max="12803" width="12.36328125" customWidth="1"/>
    <col min="12804" max="12809" width="15.6328125" customWidth="1"/>
    <col min="12810" max="13056" width="9.08984375"/>
    <col min="13057" max="13057" width="17.08984375" customWidth="1"/>
    <col min="13058" max="13058" width="3.6328125" customWidth="1"/>
    <col min="13059" max="13059" width="12.36328125" customWidth="1"/>
    <col min="13060" max="13065" width="15.6328125" customWidth="1"/>
    <col min="13066" max="13312" width="9.08984375"/>
    <col min="13313" max="13313" width="17.08984375" customWidth="1"/>
    <col min="13314" max="13314" width="3.6328125" customWidth="1"/>
    <col min="13315" max="13315" width="12.36328125" customWidth="1"/>
    <col min="13316" max="13321" width="15.6328125" customWidth="1"/>
    <col min="13322" max="13568" width="9.08984375"/>
    <col min="13569" max="13569" width="17.08984375" customWidth="1"/>
    <col min="13570" max="13570" width="3.6328125" customWidth="1"/>
    <col min="13571" max="13571" width="12.36328125" customWidth="1"/>
    <col min="13572" max="13577" width="15.6328125" customWidth="1"/>
    <col min="13578" max="13824" width="9.08984375"/>
    <col min="13825" max="13825" width="17.08984375" customWidth="1"/>
    <col min="13826" max="13826" width="3.6328125" customWidth="1"/>
    <col min="13827" max="13827" width="12.36328125" customWidth="1"/>
    <col min="13828" max="13833" width="15.6328125" customWidth="1"/>
    <col min="13834" max="14080" width="9.08984375"/>
    <col min="14081" max="14081" width="17.08984375" customWidth="1"/>
    <col min="14082" max="14082" width="3.6328125" customWidth="1"/>
    <col min="14083" max="14083" width="12.36328125" customWidth="1"/>
    <col min="14084" max="14089" width="15.6328125" customWidth="1"/>
    <col min="14090" max="14336" width="9.08984375"/>
    <col min="14337" max="14337" width="17.08984375" customWidth="1"/>
    <col min="14338" max="14338" width="3.6328125" customWidth="1"/>
    <col min="14339" max="14339" width="12.36328125" customWidth="1"/>
    <col min="14340" max="14345" width="15.6328125" customWidth="1"/>
    <col min="14346" max="14592" width="9.08984375"/>
    <col min="14593" max="14593" width="17.08984375" customWidth="1"/>
    <col min="14594" max="14594" width="3.6328125" customWidth="1"/>
    <col min="14595" max="14595" width="12.36328125" customWidth="1"/>
    <col min="14596" max="14601" width="15.6328125" customWidth="1"/>
    <col min="14602" max="14848" width="9.08984375"/>
    <col min="14849" max="14849" width="17.08984375" customWidth="1"/>
    <col min="14850" max="14850" width="3.6328125" customWidth="1"/>
    <col min="14851" max="14851" width="12.36328125" customWidth="1"/>
    <col min="14852" max="14857" width="15.6328125" customWidth="1"/>
    <col min="14858" max="15104" width="9.08984375"/>
    <col min="15105" max="15105" width="17.08984375" customWidth="1"/>
    <col min="15106" max="15106" width="3.6328125" customWidth="1"/>
    <col min="15107" max="15107" width="12.36328125" customWidth="1"/>
    <col min="15108" max="15113" width="15.6328125" customWidth="1"/>
    <col min="15114" max="15360" width="9.08984375"/>
    <col min="15361" max="15361" width="17.08984375" customWidth="1"/>
    <col min="15362" max="15362" width="3.6328125" customWidth="1"/>
    <col min="15363" max="15363" width="12.36328125" customWidth="1"/>
    <col min="15364" max="15369" width="15.6328125" customWidth="1"/>
    <col min="15370" max="15616" width="9.08984375"/>
    <col min="15617" max="15617" width="17.08984375" customWidth="1"/>
    <col min="15618" max="15618" width="3.6328125" customWidth="1"/>
    <col min="15619" max="15619" width="12.36328125" customWidth="1"/>
    <col min="15620" max="15625" width="15.6328125" customWidth="1"/>
    <col min="15626" max="15872" width="9.08984375"/>
    <col min="15873" max="15873" width="17.08984375" customWidth="1"/>
    <col min="15874" max="15874" width="3.6328125" customWidth="1"/>
    <col min="15875" max="15875" width="12.36328125" customWidth="1"/>
    <col min="15876" max="15881" width="15.6328125" customWidth="1"/>
    <col min="15882" max="16128" width="9.08984375"/>
    <col min="16129" max="16129" width="17.08984375" customWidth="1"/>
    <col min="16130" max="16130" width="3.6328125" customWidth="1"/>
    <col min="16131" max="16131" width="12.36328125" customWidth="1"/>
    <col min="16132" max="16137" width="15.6328125" customWidth="1"/>
    <col min="16138" max="16384" width="9.08984375"/>
  </cols>
  <sheetData>
    <row r="2" spans="1:10" ht="30" x14ac:dyDescent="0.6">
      <c r="A2" s="304" t="s">
        <v>0</v>
      </c>
      <c r="B2" s="304"/>
      <c r="C2" s="304"/>
      <c r="D2" s="304"/>
      <c r="E2" s="304"/>
      <c r="F2" s="304"/>
      <c r="G2" s="304"/>
      <c r="H2" s="304"/>
      <c r="I2" s="304"/>
      <c r="J2" s="8"/>
    </row>
    <row r="3" spans="1:10" ht="30" x14ac:dyDescent="0.6">
      <c r="A3" s="247"/>
      <c r="B3" s="247"/>
      <c r="C3" s="247"/>
      <c r="D3" s="247"/>
      <c r="E3" s="247"/>
      <c r="F3" s="247"/>
      <c r="G3" s="247"/>
      <c r="H3" s="247"/>
      <c r="I3" s="247"/>
      <c r="J3" s="8"/>
    </row>
    <row r="4" spans="1:10" x14ac:dyDescent="0.35">
      <c r="A4" s="9" t="s">
        <v>1</v>
      </c>
      <c r="B4" s="10"/>
      <c r="C4" s="10"/>
      <c r="D4" s="10"/>
      <c r="E4" s="10"/>
      <c r="F4" s="10"/>
      <c r="G4" s="10"/>
      <c r="H4" s="10"/>
      <c r="I4" s="10"/>
    </row>
    <row r="5" spans="1:10" ht="32.25" customHeight="1" x14ac:dyDescent="0.35">
      <c r="A5" s="306" t="s">
        <v>2</v>
      </c>
      <c r="B5" s="306"/>
      <c r="C5" s="306"/>
      <c r="D5" s="306"/>
      <c r="E5" s="306"/>
      <c r="F5" s="306"/>
      <c r="G5" s="306"/>
      <c r="H5" s="306"/>
      <c r="I5" s="306"/>
    </row>
    <row r="7" spans="1:10" x14ac:dyDescent="0.35">
      <c r="A7" s="11" t="s">
        <v>3</v>
      </c>
    </row>
    <row r="8" spans="1:10" x14ac:dyDescent="0.35">
      <c r="A8" s="11"/>
    </row>
    <row r="9" spans="1:10" x14ac:dyDescent="0.35">
      <c r="C9" s="249"/>
      <c r="D9" s="11" t="s">
        <v>4</v>
      </c>
    </row>
    <row r="10" spans="1:10" x14ac:dyDescent="0.35">
      <c r="C10" s="250"/>
      <c r="D10" s="12" t="s">
        <v>5</v>
      </c>
    </row>
    <row r="13" spans="1:10" x14ac:dyDescent="0.35">
      <c r="A13" s="9" t="s">
        <v>6</v>
      </c>
      <c r="B13" s="10"/>
      <c r="C13" s="10"/>
      <c r="D13" s="10"/>
      <c r="E13" s="10"/>
      <c r="F13" s="10"/>
      <c r="G13" s="10"/>
      <c r="H13" s="10"/>
      <c r="I13" s="10"/>
    </row>
    <row r="14" spans="1:10" x14ac:dyDescent="0.35">
      <c r="A14" s="276" t="s">
        <v>7</v>
      </c>
      <c r="C14" s="305">
        <v>45501</v>
      </c>
      <c r="D14" s="305"/>
      <c r="E14" s="305"/>
      <c r="F14" s="305"/>
      <c r="G14" s="305"/>
    </row>
    <row r="15" spans="1:10" x14ac:dyDescent="0.35">
      <c r="A15" s="276" t="s">
        <v>8</v>
      </c>
      <c r="C15" s="303" t="s">
        <v>9</v>
      </c>
      <c r="D15" s="303"/>
      <c r="E15" s="303"/>
      <c r="F15" s="303"/>
      <c r="G15" s="303"/>
    </row>
    <row r="16" spans="1:10" x14ac:dyDescent="0.35">
      <c r="A16" s="276" t="s">
        <v>10</v>
      </c>
      <c r="C16" s="303" t="s">
        <v>11</v>
      </c>
      <c r="D16" s="303"/>
      <c r="E16" s="303"/>
      <c r="F16" s="303"/>
      <c r="G16" s="303"/>
    </row>
    <row r="17" spans="1:9" x14ac:dyDescent="0.35">
      <c r="A17" s="276"/>
    </row>
    <row r="18" spans="1:9" x14ac:dyDescent="0.35">
      <c r="A18" s="11" t="s">
        <v>12</v>
      </c>
      <c r="C18" s="303">
        <v>6</v>
      </c>
      <c r="D18" s="303"/>
      <c r="E18" s="303"/>
      <c r="F18" s="303"/>
      <c r="G18" s="303"/>
    </row>
    <row r="19" spans="1:9" x14ac:dyDescent="0.35">
      <c r="A19" s="276"/>
    </row>
    <row r="20" spans="1:9" ht="14.4" customHeight="1" x14ac:dyDescent="0.35">
      <c r="A20" s="302" t="s">
        <v>196</v>
      </c>
      <c r="C20" s="197"/>
      <c r="I20" s="274" t="s">
        <v>168</v>
      </c>
    </row>
    <row r="21" spans="1:9" x14ac:dyDescent="0.35">
      <c r="A21" s="302"/>
      <c r="C21" s="277"/>
      <c r="I21" s="274" t="s">
        <v>169</v>
      </c>
    </row>
    <row r="22" spans="1:9" x14ac:dyDescent="0.35">
      <c r="I22" s="275"/>
    </row>
    <row r="23" spans="1:9" hidden="1" x14ac:dyDescent="0.35">
      <c r="A23" t="s">
        <v>168</v>
      </c>
      <c r="I23" s="275"/>
    </row>
    <row r="24" spans="1:9" hidden="1" x14ac:dyDescent="0.35">
      <c r="A24" t="s">
        <v>169</v>
      </c>
      <c r="I24" s="275"/>
    </row>
    <row r="25" spans="1:9" x14ac:dyDescent="0.35">
      <c r="A25" s="274" t="s">
        <v>168</v>
      </c>
      <c r="I25" s="275"/>
    </row>
    <row r="26" spans="1:9" x14ac:dyDescent="0.35">
      <c r="A26" s="274" t="s">
        <v>169</v>
      </c>
    </row>
  </sheetData>
  <sheetProtection algorithmName="SHA-512" hashValue="Uuoo+jliiNtBHN4wMcetgmgKLWnamG7oZrLB3sOu0hsUZJCn6W7LZMp5klIuhRYE+kJlhF9zWE8rsAHT89qPPA==" saltValue="j58/a+BTbR+pdS3MMH3GWg==" spinCount="100000" sheet="1" objects="1" scenarios="1"/>
  <mergeCells count="7">
    <mergeCell ref="A20:A21"/>
    <mergeCell ref="C18:G18"/>
    <mergeCell ref="A2:I2"/>
    <mergeCell ref="C14:G14"/>
    <mergeCell ref="C15:G15"/>
    <mergeCell ref="C16:G16"/>
    <mergeCell ref="A5:I5"/>
  </mergeCells>
  <dataValidations count="1">
    <dataValidation type="list" allowBlank="1" showInputMessage="1" showErrorMessage="1" sqref="C20" xr:uid="{EF0D609D-2056-4BEF-AA30-EA58B68D16D7}">
      <formula1>$A$25:$A$26</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0CD31-934F-4C92-92D8-B4E84C32FB4A}">
  <sheetPr>
    <tabColor theme="4" tint="0.79998168889431442"/>
  </sheetPr>
  <dimension ref="A1:P22"/>
  <sheetViews>
    <sheetView workbookViewId="0">
      <selection activeCell="A37" sqref="A36:A37"/>
    </sheetView>
  </sheetViews>
  <sheetFormatPr defaultRowHeight="14.5" x14ac:dyDescent="0.35"/>
  <cols>
    <col min="1" max="1" width="23" style="1" customWidth="1"/>
    <col min="2" max="2" width="18.08984375" style="1" customWidth="1"/>
    <col min="3" max="3" width="27.36328125" style="1" bestFit="1" customWidth="1"/>
    <col min="4" max="4" width="20.453125" style="1" customWidth="1"/>
    <col min="5" max="6" width="20.54296875" style="76" bestFit="1" customWidth="1"/>
    <col min="7" max="8" width="3" style="1" customWidth="1"/>
    <col min="9" max="9" width="9.08984375" style="1"/>
    <col min="10" max="10" width="27.36328125" style="77" bestFit="1" customWidth="1"/>
    <col min="11" max="11" width="20.6328125" style="1" customWidth="1"/>
    <col min="12" max="13" width="20.6328125" style="76" customWidth="1"/>
    <col min="14" max="14" width="18.08984375" style="1" customWidth="1"/>
    <col min="15" max="257" width="9.08984375" style="1"/>
    <col min="258" max="258" width="23.6328125" style="1" customWidth="1"/>
    <col min="259" max="264" width="9.08984375" style="1"/>
    <col min="265" max="265" width="20.6328125" style="1" customWidth="1"/>
    <col min="266" max="266" width="18.08984375" style="1" customWidth="1"/>
    <col min="267" max="513" width="9.08984375" style="1"/>
    <col min="514" max="514" width="23.6328125" style="1" customWidth="1"/>
    <col min="515" max="520" width="9.08984375" style="1"/>
    <col min="521" max="521" width="20.6328125" style="1" customWidth="1"/>
    <col min="522" max="522" width="18.08984375" style="1" customWidth="1"/>
    <col min="523" max="769" width="9.08984375" style="1"/>
    <col min="770" max="770" width="23.6328125" style="1" customWidth="1"/>
    <col min="771" max="776" width="9.08984375" style="1"/>
    <col min="777" max="777" width="20.6328125" style="1" customWidth="1"/>
    <col min="778" max="778" width="18.08984375" style="1" customWidth="1"/>
    <col min="779" max="1025" width="9.08984375" style="1"/>
    <col min="1026" max="1026" width="23.6328125" style="1" customWidth="1"/>
    <col min="1027" max="1032" width="9.08984375" style="1"/>
    <col min="1033" max="1033" width="20.6328125" style="1" customWidth="1"/>
    <col min="1034" max="1034" width="18.08984375" style="1" customWidth="1"/>
    <col min="1035" max="1281" width="9.08984375" style="1"/>
    <col min="1282" max="1282" width="23.6328125" style="1" customWidth="1"/>
    <col min="1283" max="1288" width="9.08984375" style="1"/>
    <col min="1289" max="1289" width="20.6328125" style="1" customWidth="1"/>
    <col min="1290" max="1290" width="18.08984375" style="1" customWidth="1"/>
    <col min="1291" max="1537" width="9.08984375" style="1"/>
    <col min="1538" max="1538" width="23.6328125" style="1" customWidth="1"/>
    <col min="1539" max="1544" width="9.08984375" style="1"/>
    <col min="1545" max="1545" width="20.6328125" style="1" customWidth="1"/>
    <col min="1546" max="1546" width="18.08984375" style="1" customWidth="1"/>
    <col min="1547" max="1793" width="9.08984375" style="1"/>
    <col min="1794" max="1794" width="23.6328125" style="1" customWidth="1"/>
    <col min="1795" max="1800" width="9.08984375" style="1"/>
    <col min="1801" max="1801" width="20.6328125" style="1" customWidth="1"/>
    <col min="1802" max="1802" width="18.08984375" style="1" customWidth="1"/>
    <col min="1803" max="2049" width="9.08984375" style="1"/>
    <col min="2050" max="2050" width="23.6328125" style="1" customWidth="1"/>
    <col min="2051" max="2056" width="9.08984375" style="1"/>
    <col min="2057" max="2057" width="20.6328125" style="1" customWidth="1"/>
    <col min="2058" max="2058" width="18.08984375" style="1" customWidth="1"/>
    <col min="2059" max="2305" width="9.08984375" style="1"/>
    <col min="2306" max="2306" width="23.6328125" style="1" customWidth="1"/>
    <col min="2307" max="2312" width="9.08984375" style="1"/>
    <col min="2313" max="2313" width="20.6328125" style="1" customWidth="1"/>
    <col min="2314" max="2314" width="18.08984375" style="1" customWidth="1"/>
    <col min="2315" max="2561" width="9.08984375" style="1"/>
    <col min="2562" max="2562" width="23.6328125" style="1" customWidth="1"/>
    <col min="2563" max="2568" width="9.08984375" style="1"/>
    <col min="2569" max="2569" width="20.6328125" style="1" customWidth="1"/>
    <col min="2570" max="2570" width="18.08984375" style="1" customWidth="1"/>
    <col min="2571" max="2817" width="9.08984375" style="1"/>
    <col min="2818" max="2818" width="23.6328125" style="1" customWidth="1"/>
    <col min="2819" max="2824" width="9.08984375" style="1"/>
    <col min="2825" max="2825" width="20.6328125" style="1" customWidth="1"/>
    <col min="2826" max="2826" width="18.08984375" style="1" customWidth="1"/>
    <col min="2827" max="3073" width="9.08984375" style="1"/>
    <col min="3074" max="3074" width="23.6328125" style="1" customWidth="1"/>
    <col min="3075" max="3080" width="9.08984375" style="1"/>
    <col min="3081" max="3081" width="20.6328125" style="1" customWidth="1"/>
    <col min="3082" max="3082" width="18.08984375" style="1" customWidth="1"/>
    <col min="3083" max="3329" width="9.08984375" style="1"/>
    <col min="3330" max="3330" width="23.6328125" style="1" customWidth="1"/>
    <col min="3331" max="3336" width="9.08984375" style="1"/>
    <col min="3337" max="3337" width="20.6328125" style="1" customWidth="1"/>
    <col min="3338" max="3338" width="18.08984375" style="1" customWidth="1"/>
    <col min="3339" max="3585" width="9.08984375" style="1"/>
    <col min="3586" max="3586" width="23.6328125" style="1" customWidth="1"/>
    <col min="3587" max="3592" width="9.08984375" style="1"/>
    <col min="3593" max="3593" width="20.6328125" style="1" customWidth="1"/>
    <col min="3594" max="3594" width="18.08984375" style="1" customWidth="1"/>
    <col min="3595" max="3841" width="9.08984375" style="1"/>
    <col min="3842" max="3842" width="23.6328125" style="1" customWidth="1"/>
    <col min="3843" max="3848" width="9.08984375" style="1"/>
    <col min="3849" max="3849" width="20.6328125" style="1" customWidth="1"/>
    <col min="3850" max="3850" width="18.08984375" style="1" customWidth="1"/>
    <col min="3851" max="4097" width="9.08984375" style="1"/>
    <col min="4098" max="4098" width="23.6328125" style="1" customWidth="1"/>
    <col min="4099" max="4104" width="9.08984375" style="1"/>
    <col min="4105" max="4105" width="20.6328125" style="1" customWidth="1"/>
    <col min="4106" max="4106" width="18.08984375" style="1" customWidth="1"/>
    <col min="4107" max="4353" width="9.08984375" style="1"/>
    <col min="4354" max="4354" width="23.6328125" style="1" customWidth="1"/>
    <col min="4355" max="4360" width="9.08984375" style="1"/>
    <col min="4361" max="4361" width="20.6328125" style="1" customWidth="1"/>
    <col min="4362" max="4362" width="18.08984375" style="1" customWidth="1"/>
    <col min="4363" max="4609" width="9.08984375" style="1"/>
    <col min="4610" max="4610" width="23.6328125" style="1" customWidth="1"/>
    <col min="4611" max="4616" width="9.08984375" style="1"/>
    <col min="4617" max="4617" width="20.6328125" style="1" customWidth="1"/>
    <col min="4618" max="4618" width="18.08984375" style="1" customWidth="1"/>
    <col min="4619" max="4865" width="9.08984375" style="1"/>
    <col min="4866" max="4866" width="23.6328125" style="1" customWidth="1"/>
    <col min="4867" max="4872" width="9.08984375" style="1"/>
    <col min="4873" max="4873" width="20.6328125" style="1" customWidth="1"/>
    <col min="4874" max="4874" width="18.08984375" style="1" customWidth="1"/>
    <col min="4875" max="5121" width="9.08984375" style="1"/>
    <col min="5122" max="5122" width="23.6328125" style="1" customWidth="1"/>
    <col min="5123" max="5128" width="9.08984375" style="1"/>
    <col min="5129" max="5129" width="20.6328125" style="1" customWidth="1"/>
    <col min="5130" max="5130" width="18.08984375" style="1" customWidth="1"/>
    <col min="5131" max="5377" width="9.08984375" style="1"/>
    <col min="5378" max="5378" width="23.6328125" style="1" customWidth="1"/>
    <col min="5379" max="5384" width="9.08984375" style="1"/>
    <col min="5385" max="5385" width="20.6328125" style="1" customWidth="1"/>
    <col min="5386" max="5386" width="18.08984375" style="1" customWidth="1"/>
    <col min="5387" max="5633" width="9.08984375" style="1"/>
    <col min="5634" max="5634" width="23.6328125" style="1" customWidth="1"/>
    <col min="5635" max="5640" width="9.08984375" style="1"/>
    <col min="5641" max="5641" width="20.6328125" style="1" customWidth="1"/>
    <col min="5642" max="5642" width="18.08984375" style="1" customWidth="1"/>
    <col min="5643" max="5889" width="9.08984375" style="1"/>
    <col min="5890" max="5890" width="23.6328125" style="1" customWidth="1"/>
    <col min="5891" max="5896" width="9.08984375" style="1"/>
    <col min="5897" max="5897" width="20.6328125" style="1" customWidth="1"/>
    <col min="5898" max="5898" width="18.08984375" style="1" customWidth="1"/>
    <col min="5899" max="6145" width="9.08984375" style="1"/>
    <col min="6146" max="6146" width="23.6328125" style="1" customWidth="1"/>
    <col min="6147" max="6152" width="9.08984375" style="1"/>
    <col min="6153" max="6153" width="20.6328125" style="1" customWidth="1"/>
    <col min="6154" max="6154" width="18.08984375" style="1" customWidth="1"/>
    <col min="6155" max="6401" width="9.08984375" style="1"/>
    <col min="6402" max="6402" width="23.6328125" style="1" customWidth="1"/>
    <col min="6403" max="6408" width="9.08984375" style="1"/>
    <col min="6409" max="6409" width="20.6328125" style="1" customWidth="1"/>
    <col min="6410" max="6410" width="18.08984375" style="1" customWidth="1"/>
    <col min="6411" max="6657" width="9.08984375" style="1"/>
    <col min="6658" max="6658" width="23.6328125" style="1" customWidth="1"/>
    <col min="6659" max="6664" width="9.08984375" style="1"/>
    <col min="6665" max="6665" width="20.6328125" style="1" customWidth="1"/>
    <col min="6666" max="6666" width="18.08984375" style="1" customWidth="1"/>
    <col min="6667" max="6913" width="9.08984375" style="1"/>
    <col min="6914" max="6914" width="23.6328125" style="1" customWidth="1"/>
    <col min="6915" max="6920" width="9.08984375" style="1"/>
    <col min="6921" max="6921" width="20.6328125" style="1" customWidth="1"/>
    <col min="6922" max="6922" width="18.08984375" style="1" customWidth="1"/>
    <col min="6923" max="7169" width="9.08984375" style="1"/>
    <col min="7170" max="7170" width="23.6328125" style="1" customWidth="1"/>
    <col min="7171" max="7176" width="9.08984375" style="1"/>
    <col min="7177" max="7177" width="20.6328125" style="1" customWidth="1"/>
    <col min="7178" max="7178" width="18.08984375" style="1" customWidth="1"/>
    <col min="7179" max="7425" width="9.08984375" style="1"/>
    <col min="7426" max="7426" width="23.6328125" style="1" customWidth="1"/>
    <col min="7427" max="7432" width="9.08984375" style="1"/>
    <col min="7433" max="7433" width="20.6328125" style="1" customWidth="1"/>
    <col min="7434" max="7434" width="18.08984375" style="1" customWidth="1"/>
    <col min="7435" max="7681" width="9.08984375" style="1"/>
    <col min="7682" max="7682" width="23.6328125" style="1" customWidth="1"/>
    <col min="7683" max="7688" width="9.08984375" style="1"/>
    <col min="7689" max="7689" width="20.6328125" style="1" customWidth="1"/>
    <col min="7690" max="7690" width="18.08984375" style="1" customWidth="1"/>
    <col min="7691" max="7937" width="9.08984375" style="1"/>
    <col min="7938" max="7938" width="23.6328125" style="1" customWidth="1"/>
    <col min="7939" max="7944" width="9.08984375" style="1"/>
    <col min="7945" max="7945" width="20.6328125" style="1" customWidth="1"/>
    <col min="7946" max="7946" width="18.08984375" style="1" customWidth="1"/>
    <col min="7947" max="8193" width="9.08984375" style="1"/>
    <col min="8194" max="8194" width="23.6328125" style="1" customWidth="1"/>
    <col min="8195" max="8200" width="9.08984375" style="1"/>
    <col min="8201" max="8201" width="20.6328125" style="1" customWidth="1"/>
    <col min="8202" max="8202" width="18.08984375" style="1" customWidth="1"/>
    <col min="8203" max="8449" width="9.08984375" style="1"/>
    <col min="8450" max="8450" width="23.6328125" style="1" customWidth="1"/>
    <col min="8451" max="8456" width="9.08984375" style="1"/>
    <col min="8457" max="8457" width="20.6328125" style="1" customWidth="1"/>
    <col min="8458" max="8458" width="18.08984375" style="1" customWidth="1"/>
    <col min="8459" max="8705" width="9.08984375" style="1"/>
    <col min="8706" max="8706" width="23.6328125" style="1" customWidth="1"/>
    <col min="8707" max="8712" width="9.08984375" style="1"/>
    <col min="8713" max="8713" width="20.6328125" style="1" customWidth="1"/>
    <col min="8714" max="8714" width="18.08984375" style="1" customWidth="1"/>
    <col min="8715" max="8961" width="9.08984375" style="1"/>
    <col min="8962" max="8962" width="23.6328125" style="1" customWidth="1"/>
    <col min="8963" max="8968" width="9.08984375" style="1"/>
    <col min="8969" max="8969" width="20.6328125" style="1" customWidth="1"/>
    <col min="8970" max="8970" width="18.08984375" style="1" customWidth="1"/>
    <col min="8971" max="9217" width="9.08984375" style="1"/>
    <col min="9218" max="9218" width="23.6328125" style="1" customWidth="1"/>
    <col min="9219" max="9224" width="9.08984375" style="1"/>
    <col min="9225" max="9225" width="20.6328125" style="1" customWidth="1"/>
    <col min="9226" max="9226" width="18.08984375" style="1" customWidth="1"/>
    <col min="9227" max="9473" width="9.08984375" style="1"/>
    <col min="9474" max="9474" width="23.6328125" style="1" customWidth="1"/>
    <col min="9475" max="9480" width="9.08984375" style="1"/>
    <col min="9481" max="9481" width="20.6328125" style="1" customWidth="1"/>
    <col min="9482" max="9482" width="18.08984375" style="1" customWidth="1"/>
    <col min="9483" max="9729" width="9.08984375" style="1"/>
    <col min="9730" max="9730" width="23.6328125" style="1" customWidth="1"/>
    <col min="9731" max="9736" width="9.08984375" style="1"/>
    <col min="9737" max="9737" width="20.6328125" style="1" customWidth="1"/>
    <col min="9738" max="9738" width="18.08984375" style="1" customWidth="1"/>
    <col min="9739" max="9985" width="9.08984375" style="1"/>
    <col min="9986" max="9986" width="23.6328125" style="1" customWidth="1"/>
    <col min="9987" max="9992" width="9.08984375" style="1"/>
    <col min="9993" max="9993" width="20.6328125" style="1" customWidth="1"/>
    <col min="9994" max="9994" width="18.08984375" style="1" customWidth="1"/>
    <col min="9995" max="10241" width="9.08984375" style="1"/>
    <col min="10242" max="10242" width="23.6328125" style="1" customWidth="1"/>
    <col min="10243" max="10248" width="9.08984375" style="1"/>
    <col min="10249" max="10249" width="20.6328125" style="1" customWidth="1"/>
    <col min="10250" max="10250" width="18.08984375" style="1" customWidth="1"/>
    <col min="10251" max="10497" width="9.08984375" style="1"/>
    <col min="10498" max="10498" width="23.6328125" style="1" customWidth="1"/>
    <col min="10499" max="10504" width="9.08984375" style="1"/>
    <col min="10505" max="10505" width="20.6328125" style="1" customWidth="1"/>
    <col min="10506" max="10506" width="18.08984375" style="1" customWidth="1"/>
    <col min="10507" max="10753" width="9.08984375" style="1"/>
    <col min="10754" max="10754" width="23.6328125" style="1" customWidth="1"/>
    <col min="10755" max="10760" width="9.08984375" style="1"/>
    <col min="10761" max="10761" width="20.6328125" style="1" customWidth="1"/>
    <col min="10762" max="10762" width="18.08984375" style="1" customWidth="1"/>
    <col min="10763" max="11009" width="9.08984375" style="1"/>
    <col min="11010" max="11010" width="23.6328125" style="1" customWidth="1"/>
    <col min="11011" max="11016" width="9.08984375" style="1"/>
    <col min="11017" max="11017" width="20.6328125" style="1" customWidth="1"/>
    <col min="11018" max="11018" width="18.08984375" style="1" customWidth="1"/>
    <col min="11019" max="11265" width="9.08984375" style="1"/>
    <col min="11266" max="11266" width="23.6328125" style="1" customWidth="1"/>
    <col min="11267" max="11272" width="9.08984375" style="1"/>
    <col min="11273" max="11273" width="20.6328125" style="1" customWidth="1"/>
    <col min="11274" max="11274" width="18.08984375" style="1" customWidth="1"/>
    <col min="11275" max="11521" width="9.08984375" style="1"/>
    <col min="11522" max="11522" width="23.6328125" style="1" customWidth="1"/>
    <col min="11523" max="11528" width="9.08984375" style="1"/>
    <col min="11529" max="11529" width="20.6328125" style="1" customWidth="1"/>
    <col min="11530" max="11530" width="18.08984375" style="1" customWidth="1"/>
    <col min="11531" max="11777" width="9.08984375" style="1"/>
    <col min="11778" max="11778" width="23.6328125" style="1" customWidth="1"/>
    <col min="11779" max="11784" width="9.08984375" style="1"/>
    <col min="11785" max="11785" width="20.6328125" style="1" customWidth="1"/>
    <col min="11786" max="11786" width="18.08984375" style="1" customWidth="1"/>
    <col min="11787" max="12033" width="9.08984375" style="1"/>
    <col min="12034" max="12034" width="23.6328125" style="1" customWidth="1"/>
    <col min="12035" max="12040" width="9.08984375" style="1"/>
    <col min="12041" max="12041" width="20.6328125" style="1" customWidth="1"/>
    <col min="12042" max="12042" width="18.08984375" style="1" customWidth="1"/>
    <col min="12043" max="12289" width="9.08984375" style="1"/>
    <col min="12290" max="12290" width="23.6328125" style="1" customWidth="1"/>
    <col min="12291" max="12296" width="9.08984375" style="1"/>
    <col min="12297" max="12297" width="20.6328125" style="1" customWidth="1"/>
    <col min="12298" max="12298" width="18.08984375" style="1" customWidth="1"/>
    <col min="12299" max="12545" width="9.08984375" style="1"/>
    <col min="12546" max="12546" width="23.6328125" style="1" customWidth="1"/>
    <col min="12547" max="12552" width="9.08984375" style="1"/>
    <col min="12553" max="12553" width="20.6328125" style="1" customWidth="1"/>
    <col min="12554" max="12554" width="18.08984375" style="1" customWidth="1"/>
    <col min="12555" max="12801" width="9.08984375" style="1"/>
    <col min="12802" max="12802" width="23.6328125" style="1" customWidth="1"/>
    <col min="12803" max="12808" width="9.08984375" style="1"/>
    <col min="12809" max="12809" width="20.6328125" style="1" customWidth="1"/>
    <col min="12810" max="12810" width="18.08984375" style="1" customWidth="1"/>
    <col min="12811" max="13057" width="9.08984375" style="1"/>
    <col min="13058" max="13058" width="23.6328125" style="1" customWidth="1"/>
    <col min="13059" max="13064" width="9.08984375" style="1"/>
    <col min="13065" max="13065" width="20.6328125" style="1" customWidth="1"/>
    <col min="13066" max="13066" width="18.08984375" style="1" customWidth="1"/>
    <col min="13067" max="13313" width="9.08984375" style="1"/>
    <col min="13314" max="13314" width="23.6328125" style="1" customWidth="1"/>
    <col min="13315" max="13320" width="9.08984375" style="1"/>
    <col min="13321" max="13321" width="20.6328125" style="1" customWidth="1"/>
    <col min="13322" max="13322" width="18.08984375" style="1" customWidth="1"/>
    <col min="13323" max="13569" width="9.08984375" style="1"/>
    <col min="13570" max="13570" width="23.6328125" style="1" customWidth="1"/>
    <col min="13571" max="13576" width="9.08984375" style="1"/>
    <col min="13577" max="13577" width="20.6328125" style="1" customWidth="1"/>
    <col min="13578" max="13578" width="18.08984375" style="1" customWidth="1"/>
    <col min="13579" max="13825" width="9.08984375" style="1"/>
    <col min="13826" max="13826" width="23.6328125" style="1" customWidth="1"/>
    <col min="13827" max="13832" width="9.08984375" style="1"/>
    <col min="13833" max="13833" width="20.6328125" style="1" customWidth="1"/>
    <col min="13834" max="13834" width="18.08984375" style="1" customWidth="1"/>
    <col min="13835" max="14081" width="9.08984375" style="1"/>
    <col min="14082" max="14082" width="23.6328125" style="1" customWidth="1"/>
    <col min="14083" max="14088" width="9.08984375" style="1"/>
    <col min="14089" max="14089" width="20.6328125" style="1" customWidth="1"/>
    <col min="14090" max="14090" width="18.08984375" style="1" customWidth="1"/>
    <col min="14091" max="14337" width="9.08984375" style="1"/>
    <col min="14338" max="14338" width="23.6328125" style="1" customWidth="1"/>
    <col min="14339" max="14344" width="9.08984375" style="1"/>
    <col min="14345" max="14345" width="20.6328125" style="1" customWidth="1"/>
    <col min="14346" max="14346" width="18.08984375" style="1" customWidth="1"/>
    <col min="14347" max="14593" width="9.08984375" style="1"/>
    <col min="14594" max="14594" width="23.6328125" style="1" customWidth="1"/>
    <col min="14595" max="14600" width="9.08984375" style="1"/>
    <col min="14601" max="14601" width="20.6328125" style="1" customWidth="1"/>
    <col min="14602" max="14602" width="18.08984375" style="1" customWidth="1"/>
    <col min="14603" max="14849" width="9.08984375" style="1"/>
    <col min="14850" max="14850" width="23.6328125" style="1" customWidth="1"/>
    <col min="14851" max="14856" width="9.08984375" style="1"/>
    <col min="14857" max="14857" width="20.6328125" style="1" customWidth="1"/>
    <col min="14858" max="14858" width="18.08984375" style="1" customWidth="1"/>
    <col min="14859" max="15105" width="9.08984375" style="1"/>
    <col min="15106" max="15106" width="23.6328125" style="1" customWidth="1"/>
    <col min="15107" max="15112" width="9.08984375" style="1"/>
    <col min="15113" max="15113" width="20.6328125" style="1" customWidth="1"/>
    <col min="15114" max="15114" width="18.08984375" style="1" customWidth="1"/>
    <col min="15115" max="15361" width="9.08984375" style="1"/>
    <col min="15362" max="15362" width="23.6328125" style="1" customWidth="1"/>
    <col min="15363" max="15368" width="9.08984375" style="1"/>
    <col min="15369" max="15369" width="20.6328125" style="1" customWidth="1"/>
    <col min="15370" max="15370" width="18.08984375" style="1" customWidth="1"/>
    <col min="15371" max="15617" width="9.08984375" style="1"/>
    <col min="15618" max="15618" width="23.6328125" style="1" customWidth="1"/>
    <col min="15619" max="15624" width="9.08984375" style="1"/>
    <col min="15625" max="15625" width="20.6328125" style="1" customWidth="1"/>
    <col min="15626" max="15626" width="18.08984375" style="1" customWidth="1"/>
    <col min="15627" max="15873" width="9.08984375" style="1"/>
    <col min="15874" max="15874" width="23.6328125" style="1" customWidth="1"/>
    <col min="15875" max="15880" width="9.08984375" style="1"/>
    <col min="15881" max="15881" width="20.6328125" style="1" customWidth="1"/>
    <col min="15882" max="15882" width="18.08984375" style="1" customWidth="1"/>
    <col min="15883" max="16129" width="9.08984375" style="1"/>
    <col min="16130" max="16130" width="23.6328125" style="1" customWidth="1"/>
    <col min="16131" max="16136" width="9.08984375" style="1"/>
    <col min="16137" max="16137" width="20.6328125" style="1" customWidth="1"/>
    <col min="16138" max="16138" width="18.08984375" style="1" customWidth="1"/>
    <col min="16139" max="16383" width="9.08984375" style="1"/>
    <col min="16384" max="16384" width="9.08984375" style="1" customWidth="1"/>
  </cols>
  <sheetData>
    <row r="1" spans="1:16" ht="15" thickBot="1" x14ac:dyDescent="0.4"/>
    <row r="2" spans="1:16" x14ac:dyDescent="0.35">
      <c r="A2" s="2" t="s">
        <v>13</v>
      </c>
      <c r="B2" s="13" t="str">
        <f>Instructions!$C$15</f>
        <v>Project A</v>
      </c>
      <c r="C2" s="13"/>
      <c r="D2" s="13"/>
      <c r="E2" s="78"/>
      <c r="F2" s="78"/>
      <c r="G2" s="13"/>
      <c r="H2" s="13"/>
      <c r="I2" s="13"/>
      <c r="J2" s="13"/>
      <c r="K2" s="13"/>
      <c r="L2" s="78"/>
      <c r="M2" s="79"/>
    </row>
    <row r="3" spans="1:16" ht="15" thickBot="1" x14ac:dyDescent="0.4">
      <c r="A3" s="3" t="s">
        <v>14</v>
      </c>
      <c r="B3" s="15" t="str">
        <f>Instructions!$C$16</f>
        <v>Apex Developers</v>
      </c>
      <c r="C3" s="15"/>
      <c r="D3" s="15"/>
      <c r="E3" s="80"/>
      <c r="F3" s="80"/>
      <c r="G3" s="15"/>
      <c r="H3" s="15"/>
      <c r="I3" s="15"/>
      <c r="J3" s="15"/>
      <c r="K3" s="15"/>
      <c r="L3" s="80"/>
      <c r="M3" s="81"/>
    </row>
    <row r="4" spans="1:16" x14ac:dyDescent="0.35">
      <c r="A4" s="4"/>
    </row>
    <row r="5" spans="1:16" ht="30" customHeight="1" x14ac:dyDescent="0.6">
      <c r="A5" s="307" t="s">
        <v>15</v>
      </c>
      <c r="B5" s="307"/>
      <c r="C5" s="307"/>
      <c r="D5" s="307"/>
      <c r="E5" s="307"/>
      <c r="F5" s="307"/>
      <c r="G5" s="307"/>
      <c r="H5" s="307"/>
      <c r="I5" s="307"/>
      <c r="J5" s="307"/>
      <c r="K5" s="307"/>
      <c r="L5" s="307"/>
      <c r="M5" s="307"/>
      <c r="N5" s="248"/>
      <c r="O5" s="5"/>
      <c r="P5" s="5"/>
    </row>
    <row r="7" spans="1:16" x14ac:dyDescent="0.35">
      <c r="A7" s="82"/>
      <c r="B7" s="1" t="s">
        <v>16</v>
      </c>
      <c r="C7" s="1" t="s">
        <v>17</v>
      </c>
      <c r="D7" s="1" t="s">
        <v>18</v>
      </c>
      <c r="E7" s="76" t="s">
        <v>19</v>
      </c>
      <c r="F7" s="76" t="s">
        <v>20</v>
      </c>
      <c r="I7" s="83" t="s">
        <v>21</v>
      </c>
      <c r="J7" s="77" t="s">
        <v>17</v>
      </c>
      <c r="K7" s="76" t="s">
        <v>22</v>
      </c>
      <c r="L7" s="76" t="s">
        <v>23</v>
      </c>
      <c r="M7" s="76" t="s">
        <v>24</v>
      </c>
    </row>
    <row r="8" spans="1:16" x14ac:dyDescent="0.35">
      <c r="A8" s="84">
        <v>1</v>
      </c>
      <c r="B8" s="197" t="s">
        <v>25</v>
      </c>
      <c r="C8" s="197" t="s">
        <v>26</v>
      </c>
      <c r="D8" s="198">
        <v>2200</v>
      </c>
      <c r="E8" s="199">
        <v>150000</v>
      </c>
      <c r="F8" s="199"/>
      <c r="I8" s="84" t="s">
        <v>27</v>
      </c>
      <c r="J8" s="85" t="str" cm="1">
        <f t="array" ref="J8">IFERROR(INDEX($C$8:$C$17,MATCH(0,COUNTIF($J$7:J7,$C$8:$C$17),0)),0)</f>
        <v>2B 2ba, Hilltop neighborhood</v>
      </c>
      <c r="K8" s="86">
        <f t="shared" ref="K8:K17" si="0">IF(ISTEXT(J8)=TRUE,COUNTIFS($C$8:$C$21,J8),"")</f>
        <v>2</v>
      </c>
      <c r="L8" s="87">
        <f t="shared" ref="L8:L17" si="1">IFERROR(AVERAGEIFS($D$8:$D$21,$C$8:$C$21,J8),"")</f>
        <v>2200</v>
      </c>
      <c r="M8" s="88">
        <f t="shared" ref="M8:M17" si="2">IFERROR(AVERAGEIFS($E$8:$E$21,$C$8:$C$21,J8),"")</f>
        <v>150000</v>
      </c>
    </row>
    <row r="9" spans="1:16" x14ac:dyDescent="0.35">
      <c r="A9" s="84">
        <f>A8+1</f>
        <v>2</v>
      </c>
      <c r="B9" s="197" t="s">
        <v>28</v>
      </c>
      <c r="C9" s="197" t="s">
        <v>26</v>
      </c>
      <c r="D9" s="198">
        <v>2200</v>
      </c>
      <c r="E9" s="199">
        <v>150000</v>
      </c>
      <c r="F9" s="199"/>
      <c r="I9" s="84" t="s">
        <v>29</v>
      </c>
      <c r="J9" s="85" t="str" cm="1">
        <f t="array" ref="J9">IFERROR(INDEX($C$8:$C$17,MATCH(0,COUNTIF($J$7:J8,$C$8:$C$17),0)),0)</f>
        <v>2B 2ba, Squirrel Hill</v>
      </c>
      <c r="K9" s="86">
        <f t="shared" si="0"/>
        <v>1</v>
      </c>
      <c r="L9" s="87">
        <f t="shared" si="1"/>
        <v>2000</v>
      </c>
      <c r="M9" s="88">
        <f t="shared" si="2"/>
        <v>175000</v>
      </c>
    </row>
    <row r="10" spans="1:16" x14ac:dyDescent="0.35">
      <c r="A10" s="84">
        <f t="shared" ref="A10:A17" si="3">A9+1</f>
        <v>3</v>
      </c>
      <c r="B10" s="197" t="s">
        <v>202</v>
      </c>
      <c r="C10" s="197" t="s">
        <v>31</v>
      </c>
      <c r="D10" s="198">
        <v>2000</v>
      </c>
      <c r="E10" s="199">
        <v>175000</v>
      </c>
      <c r="F10" s="199"/>
      <c r="I10" s="84" t="s">
        <v>30</v>
      </c>
      <c r="J10" s="85" t="str" cm="1">
        <f t="array" ref="J10">IFERROR(INDEX($C$8:$C$17,MATCH(0,COUNTIF($J$7:J9,$C$8:$C$17),0)),0)</f>
        <v>3B 2ba, Hazelwood</v>
      </c>
      <c r="K10" s="86">
        <f t="shared" si="0"/>
        <v>1</v>
      </c>
      <c r="L10" s="87">
        <f t="shared" si="1"/>
        <v>2000</v>
      </c>
      <c r="M10" s="88">
        <f t="shared" si="2"/>
        <v>185000</v>
      </c>
    </row>
    <row r="11" spans="1:16" x14ac:dyDescent="0.35">
      <c r="A11" s="84">
        <f t="shared" si="3"/>
        <v>4</v>
      </c>
      <c r="B11" s="197" t="s">
        <v>201</v>
      </c>
      <c r="C11" s="197" t="s">
        <v>200</v>
      </c>
      <c r="D11" s="198">
        <v>2000</v>
      </c>
      <c r="E11" s="199">
        <v>185000</v>
      </c>
      <c r="F11" s="199"/>
      <c r="I11" s="84" t="s">
        <v>32</v>
      </c>
      <c r="J11" s="85" cm="1">
        <f t="array" ref="J11">IFERROR(INDEX($C$8:$C$17,MATCH(0,COUNTIF($J$7:J10,$C$8:$C$17),0)),0)</f>
        <v>0</v>
      </c>
      <c r="K11" s="86" t="str">
        <f t="shared" si="0"/>
        <v/>
      </c>
      <c r="L11" s="87" t="str">
        <f t="shared" si="1"/>
        <v/>
      </c>
      <c r="M11" s="88" t="str">
        <f t="shared" si="2"/>
        <v/>
      </c>
    </row>
    <row r="12" spans="1:16" x14ac:dyDescent="0.35">
      <c r="A12" s="84">
        <f t="shared" si="3"/>
        <v>5</v>
      </c>
      <c r="B12" s="197"/>
      <c r="C12" s="197"/>
      <c r="D12" s="198"/>
      <c r="E12" s="199"/>
      <c r="F12" s="199"/>
      <c r="I12" s="84" t="s">
        <v>33</v>
      </c>
      <c r="J12" s="85" cm="1">
        <f t="array" ref="J12">IFERROR(INDEX($C$8:$C$17,MATCH(0,COUNTIF($J$7:J11,$C$8:$C$17),0)),0)</f>
        <v>0</v>
      </c>
      <c r="K12" s="86" t="str">
        <f t="shared" si="0"/>
        <v/>
      </c>
      <c r="L12" s="87" t="str">
        <f t="shared" si="1"/>
        <v/>
      </c>
      <c r="M12" s="88" t="str">
        <f t="shared" si="2"/>
        <v/>
      </c>
    </row>
    <row r="13" spans="1:16" x14ac:dyDescent="0.35">
      <c r="A13" s="84">
        <f t="shared" si="3"/>
        <v>6</v>
      </c>
      <c r="B13" s="197"/>
      <c r="C13" s="197"/>
      <c r="D13" s="198"/>
      <c r="E13" s="199"/>
      <c r="F13" s="199"/>
      <c r="I13" s="84" t="s">
        <v>34</v>
      </c>
      <c r="J13" s="85" cm="1">
        <f t="array" ref="J13">IFERROR(INDEX($C$8:$C$17,MATCH(0,COUNTIF($J$7:J12,$C$8:$C$17),0)),0)</f>
        <v>0</v>
      </c>
      <c r="K13" s="86" t="str">
        <f t="shared" si="0"/>
        <v/>
      </c>
      <c r="L13" s="87" t="str">
        <f t="shared" si="1"/>
        <v/>
      </c>
      <c r="M13" s="88" t="str">
        <f t="shared" si="2"/>
        <v/>
      </c>
    </row>
    <row r="14" spans="1:16" x14ac:dyDescent="0.35">
      <c r="A14" s="84">
        <f t="shared" si="3"/>
        <v>7</v>
      </c>
      <c r="B14" s="197"/>
      <c r="C14" s="197"/>
      <c r="D14" s="198"/>
      <c r="E14" s="199"/>
      <c r="F14" s="251"/>
      <c r="I14" s="84" t="s">
        <v>35</v>
      </c>
      <c r="J14" s="85" cm="1">
        <f t="array" ref="J14">IFERROR(INDEX($C$8:$C$17,MATCH(0,COUNTIF($J$7:J13,$C$8:$C$17),0)),0)</f>
        <v>0</v>
      </c>
      <c r="K14" s="86" t="str">
        <f t="shared" si="0"/>
        <v/>
      </c>
      <c r="L14" s="87" t="str">
        <f t="shared" si="1"/>
        <v/>
      </c>
      <c r="M14" s="88" t="str">
        <f t="shared" si="2"/>
        <v/>
      </c>
    </row>
    <row r="15" spans="1:16" x14ac:dyDescent="0.35">
      <c r="A15" s="84">
        <f t="shared" si="3"/>
        <v>8</v>
      </c>
      <c r="B15" s="197"/>
      <c r="C15" s="197"/>
      <c r="D15" s="198"/>
      <c r="E15" s="199"/>
      <c r="F15" s="251"/>
      <c r="I15" s="84" t="s">
        <v>36</v>
      </c>
      <c r="J15" s="85" cm="1">
        <f t="array" ref="J15">IFERROR(INDEX($C$8:$C$17,MATCH(0,COUNTIF($J$7:J14,$C$8:$C$17),0)),0)</f>
        <v>0</v>
      </c>
      <c r="K15" s="86" t="str">
        <f t="shared" si="0"/>
        <v/>
      </c>
      <c r="L15" s="87" t="str">
        <f t="shared" si="1"/>
        <v/>
      </c>
      <c r="M15" s="88" t="str">
        <f t="shared" si="2"/>
        <v/>
      </c>
    </row>
    <row r="16" spans="1:16" x14ac:dyDescent="0.35">
      <c r="A16" s="84">
        <f t="shared" si="3"/>
        <v>9</v>
      </c>
      <c r="B16" s="197"/>
      <c r="C16" s="197"/>
      <c r="D16" s="198"/>
      <c r="E16" s="199"/>
      <c r="F16" s="251"/>
      <c r="I16" s="84" t="s">
        <v>37</v>
      </c>
      <c r="J16" s="85" cm="1">
        <f t="array" ref="J16">IFERROR(INDEX($C$8:$C$17,MATCH(0,COUNTIF($J$7:J15,$C$8:$C$17),0)),0)</f>
        <v>0</v>
      </c>
      <c r="K16" s="86" t="str">
        <f t="shared" si="0"/>
        <v/>
      </c>
      <c r="L16" s="87" t="str">
        <f t="shared" si="1"/>
        <v/>
      </c>
      <c r="M16" s="88" t="str">
        <f t="shared" si="2"/>
        <v/>
      </c>
    </row>
    <row r="17" spans="1:13" x14ac:dyDescent="0.35">
      <c r="A17" s="84">
        <f t="shared" si="3"/>
        <v>10</v>
      </c>
      <c r="B17" s="197"/>
      <c r="C17" s="197"/>
      <c r="D17" s="198"/>
      <c r="E17" s="199"/>
      <c r="F17" s="251"/>
      <c r="I17" s="84" t="s">
        <v>38</v>
      </c>
      <c r="J17" s="85" cm="1">
        <f t="array" ref="J17">IFERROR(INDEX($C$8:$C$17,MATCH(0,COUNTIF($J$7:J16,$C$8:$C$17),0)),0)</f>
        <v>0</v>
      </c>
      <c r="K17" s="86" t="str">
        <f t="shared" si="0"/>
        <v/>
      </c>
      <c r="L17" s="87" t="str">
        <f t="shared" si="1"/>
        <v/>
      </c>
      <c r="M17" s="88" t="str">
        <f t="shared" si="2"/>
        <v/>
      </c>
    </row>
    <row r="19" spans="1:13" x14ac:dyDescent="0.35">
      <c r="B19" s="89" t="s">
        <v>39</v>
      </c>
      <c r="C19" s="89" t="s">
        <v>40</v>
      </c>
      <c r="D19" s="90" t="s">
        <v>41</v>
      </c>
      <c r="E19" s="90" t="s">
        <v>42</v>
      </c>
      <c r="F19" s="90" t="s">
        <v>43</v>
      </c>
    </row>
    <row r="20" spans="1:13" x14ac:dyDescent="0.35">
      <c r="B20" s="89"/>
      <c r="C20" s="89"/>
      <c r="D20" s="89"/>
      <c r="E20" s="90"/>
      <c r="F20" s="90"/>
    </row>
    <row r="22" spans="1:13" x14ac:dyDescent="0.35">
      <c r="B22" s="275"/>
      <c r="C22"/>
    </row>
  </sheetData>
  <sheetProtection algorithmName="SHA-512" hashValue="6p6SkWr8vgyGxkp12O6SCcMaNFVxqBbhBNgOGpebaPYwQ2a+s0pl3erqPGca9tPruu4GxNYMSy4IgXArOo48tg==" saltValue="gK+T9DmHjDDuhJyrG0nDng==" spinCount="100000" sheet="1" objects="1" scenarios="1"/>
  <mergeCells count="1">
    <mergeCell ref="A5:M5"/>
  </mergeCells>
  <phoneticPr fontId="20" type="noConversion"/>
  <conditionalFormatting sqref="J8:J17">
    <cfRule type="cellIs" dxfId="63" priority="1" operator="equal">
      <formula>0</formula>
    </cfRule>
  </conditionalFormatting>
  <dataValidations disablePrompts="1" count="1">
    <dataValidation type="list" allowBlank="1" showInputMessage="1" showErrorMessage="1" sqref="WLU983007 WBY983007 VSC983007 VIG983007 UYK983007 UOO983007 UES983007 TUW983007 TLA983007 TBE983007 SRI983007 SHM983007 RXQ983007 RNU983007 RDY983007 QUC983007 QKG983007 QAK983007 PQO983007 PGS983007 OWW983007 ONA983007 ODE983007 NTI983007 NJM983007 MZQ983007 MPU983007 MFY983007 LWC983007 LMG983007 LCK983007 KSO983007 KIS983007 JYW983007 JPA983007 JFE983007 IVI983007 ILM983007 IBQ983007 HRU983007 HHY983007 GYC983007 GOG983007 GEK983007 FUO983007 FKS983007 FAW983007 ERA983007 EHE983007 DXI983007 DNM983007 DDQ983007 CTU983007 CJY983007 CAC983007 BQG983007 BGK983007 AWO983007 AMS983007 ACW983007 TA983007 JE983007 WVQ983007 WVQ917471 WLU917471 WBY917471 VSC917471 VIG917471 UYK917471 UOO917471 UES917471 TUW917471 TLA917471 TBE917471 SRI917471 SHM917471 RXQ917471 RNU917471 RDY917471 QUC917471 QKG917471 QAK917471 PQO917471 PGS917471 OWW917471 ONA917471 ODE917471 NTI917471 NJM917471 MZQ917471 MPU917471 MFY917471 LWC917471 LMG917471 LCK917471 KSO917471 KIS917471 JYW917471 JPA917471 JFE917471 IVI917471 ILM917471 IBQ917471 HRU917471 HHY917471 GYC917471 GOG917471 GEK917471 FUO917471 FKS917471 FAW917471 ERA917471 EHE917471 DXI917471 DNM917471 DDQ917471 CTU917471 CJY917471 CAC917471 BQG917471 BGK917471 AWO917471 AMS917471 ACW917471 TA917471 JE917471 WVQ851935 WLU851935 WBY851935 VSC851935 VIG851935 UYK851935 UOO851935 UES851935 TUW851935 TLA851935 TBE851935 SRI851935 SHM851935 RXQ851935 RNU851935 RDY851935 QUC851935 QKG851935 QAK851935 PQO851935 PGS851935 OWW851935 ONA851935 ODE851935 NTI851935 NJM851935 MZQ851935 MPU851935 MFY851935 LWC851935 LMG851935 LCK851935 KSO851935 KIS851935 JYW851935 JPA851935 JFE851935 IVI851935 ILM851935 IBQ851935 HRU851935 HHY851935 GYC851935 GOG851935 GEK851935 FUO851935 FKS851935 FAW851935 ERA851935 EHE851935 DXI851935 DNM851935 DDQ851935 CTU851935 CJY851935 CAC851935 BQG851935 BGK851935 AWO851935 AMS851935 ACW851935 TA851935 JE851935 WVQ786399 WLU786399 WBY786399 VSC786399 VIG786399 UYK786399 UOO786399 UES786399 TUW786399 TLA786399 TBE786399 SRI786399 SHM786399 RXQ786399 RNU786399 RDY786399 QUC786399 QKG786399 QAK786399 PQO786399 PGS786399 OWW786399 ONA786399 ODE786399 NTI786399 NJM786399 MZQ786399 MPU786399 MFY786399 LWC786399 LMG786399 LCK786399 KSO786399 KIS786399 JYW786399 JPA786399 JFE786399 IVI786399 ILM786399 IBQ786399 HRU786399 HHY786399 GYC786399 GOG786399 GEK786399 FUO786399 FKS786399 FAW786399 ERA786399 EHE786399 DXI786399 DNM786399 DDQ786399 CTU786399 CJY786399 CAC786399 BQG786399 BGK786399 AWO786399 AMS786399 ACW786399 TA786399 JE786399 WVQ720863 WLU720863 WBY720863 VSC720863 VIG720863 UYK720863 UOO720863 UES720863 TUW720863 TLA720863 TBE720863 SRI720863 SHM720863 RXQ720863 RNU720863 RDY720863 QUC720863 QKG720863 QAK720863 PQO720863 PGS720863 OWW720863 ONA720863 ODE720863 NTI720863 NJM720863 MZQ720863 MPU720863 MFY720863 LWC720863 LMG720863 LCK720863 KSO720863 KIS720863 JYW720863 JPA720863 JFE720863 IVI720863 ILM720863 IBQ720863 HRU720863 HHY720863 GYC720863 GOG720863 GEK720863 FUO720863 FKS720863 FAW720863 ERA720863 EHE720863 DXI720863 DNM720863 DDQ720863 CTU720863 CJY720863 CAC720863 BQG720863 BGK720863 AWO720863 AMS720863 ACW720863 TA720863 JE720863 WVQ655327 WLU655327 WBY655327 VSC655327 VIG655327 UYK655327 UOO655327 UES655327 TUW655327 TLA655327 TBE655327 SRI655327 SHM655327 RXQ655327 RNU655327 RDY655327 QUC655327 QKG655327 QAK655327 PQO655327 PGS655327 OWW655327 ONA655327 ODE655327 NTI655327 NJM655327 MZQ655327 MPU655327 MFY655327 LWC655327 LMG655327 LCK655327 KSO655327 KIS655327 JYW655327 JPA655327 JFE655327 IVI655327 ILM655327 IBQ655327 HRU655327 HHY655327 GYC655327 GOG655327 GEK655327 FUO655327 FKS655327 FAW655327 ERA655327 EHE655327 DXI655327 DNM655327 DDQ655327 CTU655327 CJY655327 CAC655327 BQG655327 BGK655327 AWO655327 AMS655327 ACW655327 TA655327 JE655327 WVQ589791 WLU589791 WBY589791 VSC589791 VIG589791 UYK589791 UOO589791 UES589791 TUW589791 TLA589791 TBE589791 SRI589791 SHM589791 RXQ589791 RNU589791 RDY589791 QUC589791 QKG589791 QAK589791 PQO589791 PGS589791 OWW589791 ONA589791 ODE589791 NTI589791 NJM589791 MZQ589791 MPU589791 MFY589791 LWC589791 LMG589791 LCK589791 KSO589791 KIS589791 JYW589791 JPA589791 JFE589791 IVI589791 ILM589791 IBQ589791 HRU589791 HHY589791 GYC589791 GOG589791 GEK589791 FUO589791 FKS589791 FAW589791 ERA589791 EHE589791 DXI589791 DNM589791 DDQ589791 CTU589791 CJY589791 CAC589791 BQG589791 BGK589791 AWO589791 AMS589791 ACW589791 TA589791 JE589791 WVQ524255 WLU524255 WBY524255 VSC524255 VIG524255 UYK524255 UOO524255 UES524255 TUW524255 TLA524255 TBE524255 SRI524255 SHM524255 RXQ524255 RNU524255 RDY524255 QUC524255 QKG524255 QAK524255 PQO524255 PGS524255 OWW524255 ONA524255 ODE524255 NTI524255 NJM524255 MZQ524255 MPU524255 MFY524255 LWC524255 LMG524255 LCK524255 KSO524255 KIS524255 JYW524255 JPA524255 JFE524255 IVI524255 ILM524255 IBQ524255 HRU524255 HHY524255 GYC524255 GOG524255 GEK524255 FUO524255 FKS524255 FAW524255 ERA524255 EHE524255 DXI524255 DNM524255 DDQ524255 CTU524255 CJY524255 CAC524255 BQG524255 BGK524255 AWO524255 AMS524255 ACW524255 TA524255 JE524255 WVQ458719 WLU458719 WBY458719 VSC458719 VIG458719 UYK458719 UOO458719 UES458719 TUW458719 TLA458719 TBE458719 SRI458719 SHM458719 RXQ458719 RNU458719 RDY458719 QUC458719 QKG458719 QAK458719 PQO458719 PGS458719 OWW458719 ONA458719 ODE458719 NTI458719 NJM458719 MZQ458719 MPU458719 MFY458719 LWC458719 LMG458719 LCK458719 KSO458719 KIS458719 JYW458719 JPA458719 JFE458719 IVI458719 ILM458719 IBQ458719 HRU458719 HHY458719 GYC458719 GOG458719 GEK458719 FUO458719 FKS458719 FAW458719 ERA458719 EHE458719 DXI458719 DNM458719 DDQ458719 CTU458719 CJY458719 CAC458719 BQG458719 BGK458719 AWO458719 AMS458719 ACW458719 TA458719 JE458719 WVQ393183 WLU393183 WBY393183 VSC393183 VIG393183 UYK393183 UOO393183 UES393183 TUW393183 TLA393183 TBE393183 SRI393183 SHM393183 RXQ393183 RNU393183 RDY393183 QUC393183 QKG393183 QAK393183 PQO393183 PGS393183 OWW393183 ONA393183 ODE393183 NTI393183 NJM393183 MZQ393183 MPU393183 MFY393183 LWC393183 LMG393183 LCK393183 KSO393183 KIS393183 JYW393183 JPA393183 JFE393183 IVI393183 ILM393183 IBQ393183 HRU393183 HHY393183 GYC393183 GOG393183 GEK393183 FUO393183 FKS393183 FAW393183 ERA393183 EHE393183 DXI393183 DNM393183 DDQ393183 CTU393183 CJY393183 CAC393183 BQG393183 BGK393183 AWO393183 AMS393183 ACW393183 TA393183 JE393183 WVQ327647 WLU327647 WBY327647 VSC327647 VIG327647 UYK327647 UOO327647 UES327647 TUW327647 TLA327647 TBE327647 SRI327647 SHM327647 RXQ327647 RNU327647 RDY327647 QUC327647 QKG327647 QAK327647 PQO327647 PGS327647 OWW327647 ONA327647 ODE327647 NTI327647 NJM327647 MZQ327647 MPU327647 MFY327647 LWC327647 LMG327647 LCK327647 KSO327647 KIS327647 JYW327647 JPA327647 JFE327647 IVI327647 ILM327647 IBQ327647 HRU327647 HHY327647 GYC327647 GOG327647 GEK327647 FUO327647 FKS327647 FAW327647 ERA327647 EHE327647 DXI327647 DNM327647 DDQ327647 CTU327647 CJY327647 CAC327647 BQG327647 BGK327647 AWO327647 AMS327647 ACW327647 TA327647 JE327647 WVQ262111 WLU262111 WBY262111 VSC262111 VIG262111 UYK262111 UOO262111 UES262111 TUW262111 TLA262111 TBE262111 SRI262111 SHM262111 RXQ262111 RNU262111 RDY262111 QUC262111 QKG262111 QAK262111 PQO262111 PGS262111 OWW262111 ONA262111 ODE262111 NTI262111 NJM262111 MZQ262111 MPU262111 MFY262111 LWC262111 LMG262111 LCK262111 KSO262111 KIS262111 JYW262111 JPA262111 JFE262111 IVI262111 ILM262111 IBQ262111 HRU262111 HHY262111 GYC262111 GOG262111 GEK262111 FUO262111 FKS262111 FAW262111 ERA262111 EHE262111 DXI262111 DNM262111 DDQ262111 CTU262111 CJY262111 CAC262111 BQG262111 BGK262111 AWO262111 AMS262111 ACW262111 TA262111 JE262111 WVQ196575 WLU196575 WBY196575 VSC196575 VIG196575 UYK196575 UOO196575 UES196575 TUW196575 TLA196575 TBE196575 SRI196575 SHM196575 RXQ196575 RNU196575 RDY196575 QUC196575 QKG196575 QAK196575 PQO196575 PGS196575 OWW196575 ONA196575 ODE196575 NTI196575 NJM196575 MZQ196575 MPU196575 MFY196575 LWC196575 LMG196575 LCK196575 KSO196575 KIS196575 JYW196575 JPA196575 JFE196575 IVI196575 ILM196575 IBQ196575 HRU196575 HHY196575 GYC196575 GOG196575 GEK196575 FUO196575 FKS196575 FAW196575 ERA196575 EHE196575 DXI196575 DNM196575 DDQ196575 CTU196575 CJY196575 CAC196575 BQG196575 BGK196575 AWO196575 AMS196575 ACW196575 TA196575 JE196575 WVQ131039 WLU131039 WBY131039 VSC131039 VIG131039 UYK131039 UOO131039 UES131039 TUW131039 TLA131039 TBE131039 SRI131039 SHM131039 RXQ131039 RNU131039 RDY131039 QUC131039 QKG131039 QAK131039 PQO131039 PGS131039 OWW131039 ONA131039 ODE131039 NTI131039 NJM131039 MZQ131039 MPU131039 MFY131039 LWC131039 LMG131039 LCK131039 KSO131039 KIS131039 JYW131039 JPA131039 JFE131039 IVI131039 ILM131039 IBQ131039 HRU131039 HHY131039 GYC131039 GOG131039 GEK131039 FUO131039 FKS131039 FAW131039 ERA131039 EHE131039 DXI131039 DNM131039 DDQ131039 CTU131039 CJY131039 CAC131039 BQG131039 BGK131039 AWO131039 AMS131039 ACW131039 TA131039 JE131039 JE65503 WVQ65503 WLU65503 WBY65503 VSC65503 VIG65503 UYK65503 UOO65503 UES65503 TUW65503 TLA65503 TBE65503 SRI65503 SHM65503 RXQ65503 RNU65503 RDY65503 QUC65503 QKG65503 QAK65503 PQO65503 PGS65503 OWW65503 ONA65503 ODE65503 NTI65503 NJM65503 MZQ65503 MPU65503 MFY65503 LWC65503 LMG65503 LCK65503 KSO65503 KIS65503 JYW65503 JPA65503 JFE65503 IVI65503 ILM65503 IBQ65503 HRU65503 HHY65503 GYC65503 GOG65503 GEK65503 FUO65503 FKS65503 FAW65503 ERA65503 EHE65503 DXI65503 DNM65503 DDQ65503 CTU65503 CJY65503 CAC65503 BQG65503 BGK65503 AWO65503 AMS65503 ACW65503 TA65503 K131039:M131039 K196575:M196575 K262111:M262111 K327647:M327647 K393183:M393183 K458719:M458719 K524255:M524255 K589791:M589791 K655327:M655327 K720863:M720863 K786399:M786399 K851935:M851935 K917471:M917471 K983007:M983007 K65503:M65503" xr:uid="{CC188998-877D-415A-999E-2CFDE9D4BB87}">
      <formula1>#REF!</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F7524-FA5E-404F-9372-2E7F3E9AACD1}">
  <sheetPr>
    <tabColor theme="4" tint="0.79998168889431442"/>
  </sheetPr>
  <dimension ref="A1:DC112"/>
  <sheetViews>
    <sheetView tabSelected="1" zoomScale="80" zoomScaleNormal="80" workbookViewId="0">
      <selection activeCell="J24" sqref="J24:K24"/>
    </sheetView>
  </sheetViews>
  <sheetFormatPr defaultRowHeight="14.5" x14ac:dyDescent="0.35"/>
  <cols>
    <col min="1" max="1" width="20.08984375" customWidth="1"/>
    <col min="2" max="2" width="11.36328125" customWidth="1"/>
    <col min="3" max="3" width="10.08984375" customWidth="1"/>
    <col min="4" max="4" width="15.36328125" style="30" bestFit="1" customWidth="1"/>
    <col min="5" max="7" width="12.6328125" style="6" customWidth="1"/>
    <col min="8" max="10" width="9.08984375"/>
    <col min="11" max="11" width="10.36328125" customWidth="1"/>
    <col min="12" max="12" width="13.08984375" customWidth="1"/>
    <col min="13" max="13" width="9.08984375"/>
    <col min="14" max="14" width="15.36328125" bestFit="1" customWidth="1"/>
    <col min="15" max="16" width="12.6328125" bestFit="1" customWidth="1"/>
    <col min="17" max="17" width="9.453125" bestFit="1" customWidth="1"/>
    <col min="18" max="20" width="9.08984375"/>
    <col min="21" max="21" width="10.36328125" customWidth="1"/>
    <col min="22" max="22" width="13.08984375" customWidth="1"/>
    <col min="23" max="23" width="9.08984375"/>
    <col min="24" max="24" width="13.6328125" customWidth="1"/>
    <col min="25" max="26" width="12.6328125" bestFit="1" customWidth="1"/>
    <col min="27" max="27" width="9.453125" bestFit="1" customWidth="1"/>
    <col min="28" max="30" width="9.08984375"/>
    <col min="31" max="31" width="10.36328125" customWidth="1"/>
    <col min="32" max="32" width="13.08984375" customWidth="1"/>
    <col min="33" max="33" width="9.08984375"/>
    <col min="34" max="34" width="13.6328125" customWidth="1"/>
    <col min="35" max="35" width="9.08984375"/>
    <col min="36" max="37" width="9.453125" bestFit="1" customWidth="1"/>
    <col min="38" max="40" width="9.08984375"/>
    <col min="41" max="41" width="10.36328125" customWidth="1"/>
    <col min="42" max="42" width="13.08984375" customWidth="1"/>
    <col min="43" max="43" width="9.08984375"/>
    <col min="44" max="44" width="13.6328125" customWidth="1"/>
    <col min="45" max="45" width="9.08984375"/>
    <col min="46" max="47" width="9.36328125" bestFit="1" customWidth="1"/>
    <col min="48" max="50" width="9.08984375"/>
    <col min="51" max="51" width="10.36328125" customWidth="1"/>
    <col min="52" max="52" width="13.08984375" customWidth="1"/>
    <col min="53" max="53" width="9.08984375"/>
    <col min="54" max="54" width="13.6328125" customWidth="1"/>
    <col min="55" max="55" width="9.08984375"/>
    <col min="56" max="57" width="9.36328125" bestFit="1" customWidth="1"/>
    <col min="58" max="60" width="9.08984375"/>
    <col min="61" max="61" width="10.36328125" customWidth="1"/>
    <col min="62" max="62" width="13.08984375" customWidth="1"/>
    <col min="63" max="63" width="9.08984375"/>
    <col min="64" max="64" width="13.6328125" customWidth="1"/>
    <col min="65" max="65" width="9.08984375"/>
    <col min="66" max="67" width="9.36328125" bestFit="1" customWidth="1"/>
    <col min="68" max="70" width="9.08984375"/>
    <col min="71" max="71" width="10.36328125" customWidth="1"/>
    <col min="72" max="72" width="13.08984375" customWidth="1"/>
    <col min="73" max="73" width="9.08984375"/>
    <col min="74" max="74" width="13.6328125" customWidth="1"/>
    <col min="75" max="75" width="9.08984375"/>
    <col min="76" max="77" width="9.36328125" bestFit="1" customWidth="1"/>
    <col min="78" max="80" width="9.08984375"/>
    <col min="81" max="81" width="10.36328125" customWidth="1"/>
    <col min="82" max="82" width="13.08984375" customWidth="1"/>
    <col min="83" max="83" width="9.08984375"/>
    <col min="84" max="84" width="13.6328125" customWidth="1"/>
    <col min="85" max="85" width="9.08984375"/>
    <col min="86" max="87" width="9.36328125" bestFit="1" customWidth="1"/>
    <col min="88" max="90" width="9.08984375"/>
    <col min="91" max="91" width="10.36328125" customWidth="1"/>
    <col min="92" max="92" width="13.08984375" customWidth="1"/>
    <col min="93" max="93" width="9.08984375"/>
    <col min="94" max="94" width="13.6328125" customWidth="1"/>
    <col min="95" max="95" width="9.08984375"/>
    <col min="96" max="97" width="9.36328125" bestFit="1" customWidth="1"/>
    <col min="98" max="100" width="9.08984375"/>
    <col min="101" max="101" width="10.36328125" customWidth="1"/>
    <col min="102" max="102" width="13.08984375" customWidth="1"/>
    <col min="103" max="103" width="9.08984375"/>
    <col min="104" max="104" width="13.6328125" customWidth="1"/>
    <col min="105" max="105" width="9.08984375"/>
    <col min="106" max="107" width="9.36328125" bestFit="1" customWidth="1"/>
    <col min="108" max="245" width="9.08984375"/>
    <col min="246" max="246" width="20.08984375" customWidth="1"/>
    <col min="247" max="247" width="11.36328125" customWidth="1"/>
    <col min="248" max="248" width="9.08984375"/>
    <col min="249" max="249" width="11.6328125" customWidth="1"/>
    <col min="250" max="250" width="9.08984375"/>
    <col min="251" max="251" width="12.36328125" bestFit="1" customWidth="1"/>
    <col min="252" max="254" width="12.6328125" customWidth="1"/>
    <col min="255" max="501" width="9.08984375"/>
    <col min="502" max="502" width="20.08984375" customWidth="1"/>
    <col min="503" max="503" width="11.36328125" customWidth="1"/>
    <col min="504" max="504" width="9.08984375"/>
    <col min="505" max="505" width="11.6328125" customWidth="1"/>
    <col min="506" max="506" width="9.08984375"/>
    <col min="507" max="507" width="12.36328125" bestFit="1" customWidth="1"/>
    <col min="508" max="510" width="12.6328125" customWidth="1"/>
    <col min="511" max="757" width="9.08984375"/>
    <col min="758" max="758" width="20.08984375" customWidth="1"/>
    <col min="759" max="759" width="11.36328125" customWidth="1"/>
    <col min="760" max="760" width="9.08984375"/>
    <col min="761" max="761" width="11.6328125" customWidth="1"/>
    <col min="762" max="762" width="9.08984375"/>
    <col min="763" max="763" width="12.36328125" bestFit="1" customWidth="1"/>
    <col min="764" max="766" width="12.6328125" customWidth="1"/>
    <col min="767" max="1013" width="9.08984375"/>
    <col min="1014" max="1014" width="20.08984375" customWidth="1"/>
    <col min="1015" max="1015" width="11.36328125" customWidth="1"/>
    <col min="1016" max="1016" width="9.08984375"/>
    <col min="1017" max="1017" width="11.6328125" customWidth="1"/>
    <col min="1018" max="1018" width="9.08984375"/>
    <col min="1019" max="1019" width="12.36328125" bestFit="1" customWidth="1"/>
    <col min="1020" max="1022" width="12.6328125" customWidth="1"/>
    <col min="1023" max="1269" width="9.08984375"/>
    <col min="1270" max="1270" width="20.08984375" customWidth="1"/>
    <col min="1271" max="1271" width="11.36328125" customWidth="1"/>
    <col min="1272" max="1272" width="9.08984375"/>
    <col min="1273" max="1273" width="11.6328125" customWidth="1"/>
    <col min="1274" max="1274" width="9.08984375"/>
    <col min="1275" max="1275" width="12.36328125" bestFit="1" customWidth="1"/>
    <col min="1276" max="1278" width="12.6328125" customWidth="1"/>
    <col min="1279" max="1525" width="9.08984375"/>
    <col min="1526" max="1526" width="20.08984375" customWidth="1"/>
    <col min="1527" max="1527" width="11.36328125" customWidth="1"/>
    <col min="1528" max="1528" width="9.08984375"/>
    <col min="1529" max="1529" width="11.6328125" customWidth="1"/>
    <col min="1530" max="1530" width="9.08984375"/>
    <col min="1531" max="1531" width="12.36328125" bestFit="1" customWidth="1"/>
    <col min="1532" max="1534" width="12.6328125" customWidth="1"/>
    <col min="1535" max="1781" width="9.08984375"/>
    <col min="1782" max="1782" width="20.08984375" customWidth="1"/>
    <col min="1783" max="1783" width="11.36328125" customWidth="1"/>
    <col min="1784" max="1784" width="9.08984375"/>
    <col min="1785" max="1785" width="11.6328125" customWidth="1"/>
    <col min="1786" max="1786" width="9.08984375"/>
    <col min="1787" max="1787" width="12.36328125" bestFit="1" customWidth="1"/>
    <col min="1788" max="1790" width="12.6328125" customWidth="1"/>
    <col min="1791" max="2037" width="9.08984375"/>
    <col min="2038" max="2038" width="20.08984375" customWidth="1"/>
    <col min="2039" max="2039" width="11.36328125" customWidth="1"/>
    <col min="2040" max="2040" width="9.08984375"/>
    <col min="2041" max="2041" width="11.6328125" customWidth="1"/>
    <col min="2042" max="2042" width="9.08984375"/>
    <col min="2043" max="2043" width="12.36328125" bestFit="1" customWidth="1"/>
    <col min="2044" max="2046" width="12.6328125" customWidth="1"/>
    <col min="2047" max="2293" width="9.08984375"/>
    <col min="2294" max="2294" width="20.08984375" customWidth="1"/>
    <col min="2295" max="2295" width="11.36328125" customWidth="1"/>
    <col min="2296" max="2296" width="9.08984375"/>
    <col min="2297" max="2297" width="11.6328125" customWidth="1"/>
    <col min="2298" max="2298" width="9.08984375"/>
    <col min="2299" max="2299" width="12.36328125" bestFit="1" customWidth="1"/>
    <col min="2300" max="2302" width="12.6328125" customWidth="1"/>
    <col min="2303" max="2549" width="9.08984375"/>
    <col min="2550" max="2550" width="20.08984375" customWidth="1"/>
    <col min="2551" max="2551" width="11.36328125" customWidth="1"/>
    <col min="2552" max="2552" width="9.08984375"/>
    <col min="2553" max="2553" width="11.6328125" customWidth="1"/>
    <col min="2554" max="2554" width="9.08984375"/>
    <col min="2555" max="2555" width="12.36328125" bestFit="1" customWidth="1"/>
    <col min="2556" max="2558" width="12.6328125" customWidth="1"/>
    <col min="2559" max="2805" width="9.08984375"/>
    <col min="2806" max="2806" width="20.08984375" customWidth="1"/>
    <col min="2807" max="2807" width="11.36328125" customWidth="1"/>
    <col min="2808" max="2808" width="9.08984375"/>
    <col min="2809" max="2809" width="11.6328125" customWidth="1"/>
    <col min="2810" max="2810" width="9.08984375"/>
    <col min="2811" max="2811" width="12.36328125" bestFit="1" customWidth="1"/>
    <col min="2812" max="2814" width="12.6328125" customWidth="1"/>
    <col min="2815" max="3061" width="9.08984375"/>
    <col min="3062" max="3062" width="20.08984375" customWidth="1"/>
    <col min="3063" max="3063" width="11.36328125" customWidth="1"/>
    <col min="3064" max="3064" width="9.08984375"/>
    <col min="3065" max="3065" width="11.6328125" customWidth="1"/>
    <col min="3066" max="3066" width="9.08984375"/>
    <col min="3067" max="3067" width="12.36328125" bestFit="1" customWidth="1"/>
    <col min="3068" max="3070" width="12.6328125" customWidth="1"/>
    <col min="3071" max="3317" width="9.08984375"/>
    <col min="3318" max="3318" width="20.08984375" customWidth="1"/>
    <col min="3319" max="3319" width="11.36328125" customWidth="1"/>
    <col min="3320" max="3320" width="9.08984375"/>
    <col min="3321" max="3321" width="11.6328125" customWidth="1"/>
    <col min="3322" max="3322" width="9.08984375"/>
    <col min="3323" max="3323" width="12.36328125" bestFit="1" customWidth="1"/>
    <col min="3324" max="3326" width="12.6328125" customWidth="1"/>
    <col min="3327" max="3573" width="9.08984375"/>
    <col min="3574" max="3574" width="20.08984375" customWidth="1"/>
    <col min="3575" max="3575" width="11.36328125" customWidth="1"/>
    <col min="3576" max="3576" width="9.08984375"/>
    <col min="3577" max="3577" width="11.6328125" customWidth="1"/>
    <col min="3578" max="3578" width="9.08984375"/>
    <col min="3579" max="3579" width="12.36328125" bestFit="1" customWidth="1"/>
    <col min="3580" max="3582" width="12.6328125" customWidth="1"/>
    <col min="3583" max="3829" width="9.08984375"/>
    <col min="3830" max="3830" width="20.08984375" customWidth="1"/>
    <col min="3831" max="3831" width="11.36328125" customWidth="1"/>
    <col min="3832" max="3832" width="9.08984375"/>
    <col min="3833" max="3833" width="11.6328125" customWidth="1"/>
    <col min="3834" max="3834" width="9.08984375"/>
    <col min="3835" max="3835" width="12.36328125" bestFit="1" customWidth="1"/>
    <col min="3836" max="3838" width="12.6328125" customWidth="1"/>
    <col min="3839" max="4085" width="9.08984375"/>
    <col min="4086" max="4086" width="20.08984375" customWidth="1"/>
    <col min="4087" max="4087" width="11.36328125" customWidth="1"/>
    <col min="4088" max="4088" width="9.08984375"/>
    <col min="4089" max="4089" width="11.6328125" customWidth="1"/>
    <col min="4090" max="4090" width="9.08984375"/>
    <col min="4091" max="4091" width="12.36328125" bestFit="1" customWidth="1"/>
    <col min="4092" max="4094" width="12.6328125" customWidth="1"/>
    <col min="4095" max="4341" width="9.08984375"/>
    <col min="4342" max="4342" width="20.08984375" customWidth="1"/>
    <col min="4343" max="4343" width="11.36328125" customWidth="1"/>
    <col min="4344" max="4344" width="9.08984375"/>
    <col min="4345" max="4345" width="11.6328125" customWidth="1"/>
    <col min="4346" max="4346" width="9.08984375"/>
    <col min="4347" max="4347" width="12.36328125" bestFit="1" customWidth="1"/>
    <col min="4348" max="4350" width="12.6328125" customWidth="1"/>
    <col min="4351" max="4597" width="9.08984375"/>
    <col min="4598" max="4598" width="20.08984375" customWidth="1"/>
    <col min="4599" max="4599" width="11.36328125" customWidth="1"/>
    <col min="4600" max="4600" width="9.08984375"/>
    <col min="4601" max="4601" width="11.6328125" customWidth="1"/>
    <col min="4602" max="4602" width="9.08984375"/>
    <col min="4603" max="4603" width="12.36328125" bestFit="1" customWidth="1"/>
    <col min="4604" max="4606" width="12.6328125" customWidth="1"/>
    <col min="4607" max="4853" width="9.08984375"/>
    <col min="4854" max="4854" width="20.08984375" customWidth="1"/>
    <col min="4855" max="4855" width="11.36328125" customWidth="1"/>
    <col min="4856" max="4856" width="9.08984375"/>
    <col min="4857" max="4857" width="11.6328125" customWidth="1"/>
    <col min="4858" max="4858" width="9.08984375"/>
    <col min="4859" max="4859" width="12.36328125" bestFit="1" customWidth="1"/>
    <col min="4860" max="4862" width="12.6328125" customWidth="1"/>
    <col min="4863" max="5109" width="9.08984375"/>
    <col min="5110" max="5110" width="20.08984375" customWidth="1"/>
    <col min="5111" max="5111" width="11.36328125" customWidth="1"/>
    <col min="5112" max="5112" width="9.08984375"/>
    <col min="5113" max="5113" width="11.6328125" customWidth="1"/>
    <col min="5114" max="5114" width="9.08984375"/>
    <col min="5115" max="5115" width="12.36328125" bestFit="1" customWidth="1"/>
    <col min="5116" max="5118" width="12.6328125" customWidth="1"/>
    <col min="5119" max="5365" width="9.08984375"/>
    <col min="5366" max="5366" width="20.08984375" customWidth="1"/>
    <col min="5367" max="5367" width="11.36328125" customWidth="1"/>
    <col min="5368" max="5368" width="9.08984375"/>
    <col min="5369" max="5369" width="11.6328125" customWidth="1"/>
    <col min="5370" max="5370" width="9.08984375"/>
    <col min="5371" max="5371" width="12.36328125" bestFit="1" customWidth="1"/>
    <col min="5372" max="5374" width="12.6328125" customWidth="1"/>
    <col min="5375" max="5621" width="9.08984375"/>
    <col min="5622" max="5622" width="20.08984375" customWidth="1"/>
    <col min="5623" max="5623" width="11.36328125" customWidth="1"/>
    <col min="5624" max="5624" width="9.08984375"/>
    <col min="5625" max="5625" width="11.6328125" customWidth="1"/>
    <col min="5626" max="5626" width="9.08984375"/>
    <col min="5627" max="5627" width="12.36328125" bestFit="1" customWidth="1"/>
    <col min="5628" max="5630" width="12.6328125" customWidth="1"/>
    <col min="5631" max="5877" width="9.08984375"/>
    <col min="5878" max="5878" width="20.08984375" customWidth="1"/>
    <col min="5879" max="5879" width="11.36328125" customWidth="1"/>
    <col min="5880" max="5880" width="9.08984375"/>
    <col min="5881" max="5881" width="11.6328125" customWidth="1"/>
    <col min="5882" max="5882" width="9.08984375"/>
    <col min="5883" max="5883" width="12.36328125" bestFit="1" customWidth="1"/>
    <col min="5884" max="5886" width="12.6328125" customWidth="1"/>
    <col min="5887" max="6133" width="9.08984375"/>
    <col min="6134" max="6134" width="20.08984375" customWidth="1"/>
    <col min="6135" max="6135" width="11.36328125" customWidth="1"/>
    <col min="6136" max="6136" width="9.08984375"/>
    <col min="6137" max="6137" width="11.6328125" customWidth="1"/>
    <col min="6138" max="6138" width="9.08984375"/>
    <col min="6139" max="6139" width="12.36328125" bestFit="1" customWidth="1"/>
    <col min="6140" max="6142" width="12.6328125" customWidth="1"/>
    <col min="6143" max="6389" width="9.08984375"/>
    <col min="6390" max="6390" width="20.08984375" customWidth="1"/>
    <col min="6391" max="6391" width="11.36328125" customWidth="1"/>
    <col min="6392" max="6392" width="9.08984375"/>
    <col min="6393" max="6393" width="11.6328125" customWidth="1"/>
    <col min="6394" max="6394" width="9.08984375"/>
    <col min="6395" max="6395" width="12.36328125" bestFit="1" customWidth="1"/>
    <col min="6396" max="6398" width="12.6328125" customWidth="1"/>
    <col min="6399" max="6645" width="9.08984375"/>
    <col min="6646" max="6646" width="20.08984375" customWidth="1"/>
    <col min="6647" max="6647" width="11.36328125" customWidth="1"/>
    <col min="6648" max="6648" width="9.08984375"/>
    <col min="6649" max="6649" width="11.6328125" customWidth="1"/>
    <col min="6650" max="6650" width="9.08984375"/>
    <col min="6651" max="6651" width="12.36328125" bestFit="1" customWidth="1"/>
    <col min="6652" max="6654" width="12.6328125" customWidth="1"/>
    <col min="6655" max="6901" width="9.08984375"/>
    <col min="6902" max="6902" width="20.08984375" customWidth="1"/>
    <col min="6903" max="6903" width="11.36328125" customWidth="1"/>
    <col min="6904" max="6904" width="9.08984375"/>
    <col min="6905" max="6905" width="11.6328125" customWidth="1"/>
    <col min="6906" max="6906" width="9.08984375"/>
    <col min="6907" max="6907" width="12.36328125" bestFit="1" customWidth="1"/>
    <col min="6908" max="6910" width="12.6328125" customWidth="1"/>
    <col min="6911" max="7157" width="9.08984375"/>
    <col min="7158" max="7158" width="20.08984375" customWidth="1"/>
    <col min="7159" max="7159" width="11.36328125" customWidth="1"/>
    <col min="7160" max="7160" width="9.08984375"/>
    <col min="7161" max="7161" width="11.6328125" customWidth="1"/>
    <col min="7162" max="7162" width="9.08984375"/>
    <col min="7163" max="7163" width="12.36328125" bestFit="1" customWidth="1"/>
    <col min="7164" max="7166" width="12.6328125" customWidth="1"/>
    <col min="7167" max="7413" width="9.08984375"/>
    <col min="7414" max="7414" width="20.08984375" customWidth="1"/>
    <col min="7415" max="7415" width="11.36328125" customWidth="1"/>
    <col min="7416" max="7416" width="9.08984375"/>
    <col min="7417" max="7417" width="11.6328125" customWidth="1"/>
    <col min="7418" max="7418" width="9.08984375"/>
    <col min="7419" max="7419" width="12.36328125" bestFit="1" customWidth="1"/>
    <col min="7420" max="7422" width="12.6328125" customWidth="1"/>
    <col min="7423" max="7669" width="9.08984375"/>
    <col min="7670" max="7670" width="20.08984375" customWidth="1"/>
    <col min="7671" max="7671" width="11.36328125" customWidth="1"/>
    <col min="7672" max="7672" width="9.08984375"/>
    <col min="7673" max="7673" width="11.6328125" customWidth="1"/>
    <col min="7674" max="7674" width="9.08984375"/>
    <col min="7675" max="7675" width="12.36328125" bestFit="1" customWidth="1"/>
    <col min="7676" max="7678" width="12.6328125" customWidth="1"/>
    <col min="7679" max="7925" width="9.08984375"/>
    <col min="7926" max="7926" width="20.08984375" customWidth="1"/>
    <col min="7927" max="7927" width="11.36328125" customWidth="1"/>
    <col min="7928" max="7928" width="9.08984375"/>
    <col min="7929" max="7929" width="11.6328125" customWidth="1"/>
    <col min="7930" max="7930" width="9.08984375"/>
    <col min="7931" max="7931" width="12.36328125" bestFit="1" customWidth="1"/>
    <col min="7932" max="7934" width="12.6328125" customWidth="1"/>
    <col min="7935" max="8181" width="9.08984375"/>
    <col min="8182" max="8182" width="20.08984375" customWidth="1"/>
    <col min="8183" max="8183" width="11.36328125" customWidth="1"/>
    <col min="8184" max="8184" width="9.08984375"/>
    <col min="8185" max="8185" width="11.6328125" customWidth="1"/>
    <col min="8186" max="8186" width="9.08984375"/>
    <col min="8187" max="8187" width="12.36328125" bestFit="1" customWidth="1"/>
    <col min="8188" max="8190" width="12.6328125" customWidth="1"/>
    <col min="8191" max="8437" width="9.08984375"/>
    <col min="8438" max="8438" width="20.08984375" customWidth="1"/>
    <col min="8439" max="8439" width="11.36328125" customWidth="1"/>
    <col min="8440" max="8440" width="9.08984375"/>
    <col min="8441" max="8441" width="11.6328125" customWidth="1"/>
    <col min="8442" max="8442" width="9.08984375"/>
    <col min="8443" max="8443" width="12.36328125" bestFit="1" customWidth="1"/>
    <col min="8444" max="8446" width="12.6328125" customWidth="1"/>
    <col min="8447" max="8693" width="9.08984375"/>
    <col min="8694" max="8694" width="20.08984375" customWidth="1"/>
    <col min="8695" max="8695" width="11.36328125" customWidth="1"/>
    <col min="8696" max="8696" width="9.08984375"/>
    <col min="8697" max="8697" width="11.6328125" customWidth="1"/>
    <col min="8698" max="8698" width="9.08984375"/>
    <col min="8699" max="8699" width="12.36328125" bestFit="1" customWidth="1"/>
    <col min="8700" max="8702" width="12.6328125" customWidth="1"/>
    <col min="8703" max="8949" width="9.08984375"/>
    <col min="8950" max="8950" width="20.08984375" customWidth="1"/>
    <col min="8951" max="8951" width="11.36328125" customWidth="1"/>
    <col min="8952" max="8952" width="9.08984375"/>
    <col min="8953" max="8953" width="11.6328125" customWidth="1"/>
    <col min="8954" max="8954" width="9.08984375"/>
    <col min="8955" max="8955" width="12.36328125" bestFit="1" customWidth="1"/>
    <col min="8956" max="8958" width="12.6328125" customWidth="1"/>
    <col min="8959" max="9205" width="9.08984375"/>
    <col min="9206" max="9206" width="20.08984375" customWidth="1"/>
    <col min="9207" max="9207" width="11.36328125" customWidth="1"/>
    <col min="9208" max="9208" width="9.08984375"/>
    <col min="9209" max="9209" width="11.6328125" customWidth="1"/>
    <col min="9210" max="9210" width="9.08984375"/>
    <col min="9211" max="9211" width="12.36328125" bestFit="1" customWidth="1"/>
    <col min="9212" max="9214" width="12.6328125" customWidth="1"/>
    <col min="9215" max="9461" width="9.08984375"/>
    <col min="9462" max="9462" width="20.08984375" customWidth="1"/>
    <col min="9463" max="9463" width="11.36328125" customWidth="1"/>
    <col min="9464" max="9464" width="9.08984375"/>
    <col min="9465" max="9465" width="11.6328125" customWidth="1"/>
    <col min="9466" max="9466" width="9.08984375"/>
    <col min="9467" max="9467" width="12.36328125" bestFit="1" customWidth="1"/>
    <col min="9468" max="9470" width="12.6328125" customWidth="1"/>
    <col min="9471" max="9717" width="9.08984375"/>
    <col min="9718" max="9718" width="20.08984375" customWidth="1"/>
    <col min="9719" max="9719" width="11.36328125" customWidth="1"/>
    <col min="9720" max="9720" width="9.08984375"/>
    <col min="9721" max="9721" width="11.6328125" customWidth="1"/>
    <col min="9722" max="9722" width="9.08984375"/>
    <col min="9723" max="9723" width="12.36328125" bestFit="1" customWidth="1"/>
    <col min="9724" max="9726" width="12.6328125" customWidth="1"/>
    <col min="9727" max="9973" width="9.08984375"/>
    <col min="9974" max="9974" width="20.08984375" customWidth="1"/>
    <col min="9975" max="9975" width="11.36328125" customWidth="1"/>
    <col min="9976" max="9976" width="9.08984375"/>
    <col min="9977" max="9977" width="11.6328125" customWidth="1"/>
    <col min="9978" max="9978" width="9.08984375"/>
    <col min="9979" max="9979" width="12.36328125" bestFit="1" customWidth="1"/>
    <col min="9980" max="9982" width="12.6328125" customWidth="1"/>
    <col min="9983" max="10229" width="9.08984375"/>
    <col min="10230" max="10230" width="20.08984375" customWidth="1"/>
    <col min="10231" max="10231" width="11.36328125" customWidth="1"/>
    <col min="10232" max="10232" width="9.08984375"/>
    <col min="10233" max="10233" width="11.6328125" customWidth="1"/>
    <col min="10234" max="10234" width="9.08984375"/>
    <col min="10235" max="10235" width="12.36328125" bestFit="1" customWidth="1"/>
    <col min="10236" max="10238" width="12.6328125" customWidth="1"/>
    <col min="10239" max="10485" width="9.08984375"/>
    <col min="10486" max="10486" width="20.08984375" customWidth="1"/>
    <col min="10487" max="10487" width="11.36328125" customWidth="1"/>
    <col min="10488" max="10488" width="9.08984375"/>
    <col min="10489" max="10489" width="11.6328125" customWidth="1"/>
    <col min="10490" max="10490" width="9.08984375"/>
    <col min="10491" max="10491" width="12.36328125" bestFit="1" customWidth="1"/>
    <col min="10492" max="10494" width="12.6328125" customWidth="1"/>
    <col min="10495" max="10741" width="9.08984375"/>
    <col min="10742" max="10742" width="20.08984375" customWidth="1"/>
    <col min="10743" max="10743" width="11.36328125" customWidth="1"/>
    <col min="10744" max="10744" width="9.08984375"/>
    <col min="10745" max="10745" width="11.6328125" customWidth="1"/>
    <col min="10746" max="10746" width="9.08984375"/>
    <col min="10747" max="10747" width="12.36328125" bestFit="1" customWidth="1"/>
    <col min="10748" max="10750" width="12.6328125" customWidth="1"/>
    <col min="10751" max="10997" width="9.08984375"/>
    <col min="10998" max="10998" width="20.08984375" customWidth="1"/>
    <col min="10999" max="10999" width="11.36328125" customWidth="1"/>
    <col min="11000" max="11000" width="9.08984375"/>
    <col min="11001" max="11001" width="11.6328125" customWidth="1"/>
    <col min="11002" max="11002" width="9.08984375"/>
    <col min="11003" max="11003" width="12.36328125" bestFit="1" customWidth="1"/>
    <col min="11004" max="11006" width="12.6328125" customWidth="1"/>
    <col min="11007" max="11253" width="9.08984375"/>
    <col min="11254" max="11254" width="20.08984375" customWidth="1"/>
    <col min="11255" max="11255" width="11.36328125" customWidth="1"/>
    <col min="11256" max="11256" width="9.08984375"/>
    <col min="11257" max="11257" width="11.6328125" customWidth="1"/>
    <col min="11258" max="11258" width="9.08984375"/>
    <col min="11259" max="11259" width="12.36328125" bestFit="1" customWidth="1"/>
    <col min="11260" max="11262" width="12.6328125" customWidth="1"/>
    <col min="11263" max="11509" width="9.08984375"/>
    <col min="11510" max="11510" width="20.08984375" customWidth="1"/>
    <col min="11511" max="11511" width="11.36328125" customWidth="1"/>
    <col min="11512" max="11512" width="9.08984375"/>
    <col min="11513" max="11513" width="11.6328125" customWidth="1"/>
    <col min="11514" max="11514" width="9.08984375"/>
    <col min="11515" max="11515" width="12.36328125" bestFit="1" customWidth="1"/>
    <col min="11516" max="11518" width="12.6328125" customWidth="1"/>
    <col min="11519" max="11765" width="9.08984375"/>
    <col min="11766" max="11766" width="20.08984375" customWidth="1"/>
    <col min="11767" max="11767" width="11.36328125" customWidth="1"/>
    <col min="11768" max="11768" width="9.08984375"/>
    <col min="11769" max="11769" width="11.6328125" customWidth="1"/>
    <col min="11770" max="11770" width="9.08984375"/>
    <col min="11771" max="11771" width="12.36328125" bestFit="1" customWidth="1"/>
    <col min="11772" max="11774" width="12.6328125" customWidth="1"/>
    <col min="11775" max="12021" width="9.08984375"/>
    <col min="12022" max="12022" width="20.08984375" customWidth="1"/>
    <col min="12023" max="12023" width="11.36328125" customWidth="1"/>
    <col min="12024" max="12024" width="9.08984375"/>
    <col min="12025" max="12025" width="11.6328125" customWidth="1"/>
    <col min="12026" max="12026" width="9.08984375"/>
    <col min="12027" max="12027" width="12.36328125" bestFit="1" customWidth="1"/>
    <col min="12028" max="12030" width="12.6328125" customWidth="1"/>
    <col min="12031" max="12277" width="9.08984375"/>
    <col min="12278" max="12278" width="20.08984375" customWidth="1"/>
    <col min="12279" max="12279" width="11.36328125" customWidth="1"/>
    <col min="12280" max="12280" width="9.08984375"/>
    <col min="12281" max="12281" width="11.6328125" customWidth="1"/>
    <col min="12282" max="12282" width="9.08984375"/>
    <col min="12283" max="12283" width="12.36328125" bestFit="1" customWidth="1"/>
    <col min="12284" max="12286" width="12.6328125" customWidth="1"/>
    <col min="12287" max="12533" width="9.08984375"/>
    <col min="12534" max="12534" width="20.08984375" customWidth="1"/>
    <col min="12535" max="12535" width="11.36328125" customWidth="1"/>
    <col min="12536" max="12536" width="9.08984375"/>
    <col min="12537" max="12537" width="11.6328125" customWidth="1"/>
    <col min="12538" max="12538" width="9.08984375"/>
    <col min="12539" max="12539" width="12.36328125" bestFit="1" customWidth="1"/>
    <col min="12540" max="12542" width="12.6328125" customWidth="1"/>
    <col min="12543" max="12789" width="9.08984375"/>
    <col min="12790" max="12790" width="20.08984375" customWidth="1"/>
    <col min="12791" max="12791" width="11.36328125" customWidth="1"/>
    <col min="12792" max="12792" width="9.08984375"/>
    <col min="12793" max="12793" width="11.6328125" customWidth="1"/>
    <col min="12794" max="12794" width="9.08984375"/>
    <col min="12795" max="12795" width="12.36328125" bestFit="1" customWidth="1"/>
    <col min="12796" max="12798" width="12.6328125" customWidth="1"/>
    <col min="12799" max="13045" width="9.08984375"/>
    <col min="13046" max="13046" width="20.08984375" customWidth="1"/>
    <col min="13047" max="13047" width="11.36328125" customWidth="1"/>
    <col min="13048" max="13048" width="9.08984375"/>
    <col min="13049" max="13049" width="11.6328125" customWidth="1"/>
    <col min="13050" max="13050" width="9.08984375"/>
    <col min="13051" max="13051" width="12.36328125" bestFit="1" customWidth="1"/>
    <col min="13052" max="13054" width="12.6328125" customWidth="1"/>
    <col min="13055" max="13301" width="9.08984375"/>
    <col min="13302" max="13302" width="20.08984375" customWidth="1"/>
    <col min="13303" max="13303" width="11.36328125" customWidth="1"/>
    <col min="13304" max="13304" width="9.08984375"/>
    <col min="13305" max="13305" width="11.6328125" customWidth="1"/>
    <col min="13306" max="13306" width="9.08984375"/>
    <col min="13307" max="13307" width="12.36328125" bestFit="1" customWidth="1"/>
    <col min="13308" max="13310" width="12.6328125" customWidth="1"/>
    <col min="13311" max="13557" width="9.08984375"/>
    <col min="13558" max="13558" width="20.08984375" customWidth="1"/>
    <col min="13559" max="13559" width="11.36328125" customWidth="1"/>
    <col min="13560" max="13560" width="9.08984375"/>
    <col min="13561" max="13561" width="11.6328125" customWidth="1"/>
    <col min="13562" max="13562" width="9.08984375"/>
    <col min="13563" max="13563" width="12.36328125" bestFit="1" customWidth="1"/>
    <col min="13564" max="13566" width="12.6328125" customWidth="1"/>
    <col min="13567" max="13813" width="9.08984375"/>
    <col min="13814" max="13814" width="20.08984375" customWidth="1"/>
    <col min="13815" max="13815" width="11.36328125" customWidth="1"/>
    <col min="13816" max="13816" width="9.08984375"/>
    <col min="13817" max="13817" width="11.6328125" customWidth="1"/>
    <col min="13818" max="13818" width="9.08984375"/>
    <col min="13819" max="13819" width="12.36328125" bestFit="1" customWidth="1"/>
    <col min="13820" max="13822" width="12.6328125" customWidth="1"/>
    <col min="13823" max="14069" width="9.08984375"/>
    <col min="14070" max="14070" width="20.08984375" customWidth="1"/>
    <col min="14071" max="14071" width="11.36328125" customWidth="1"/>
    <col min="14072" max="14072" width="9.08984375"/>
    <col min="14073" max="14073" width="11.6328125" customWidth="1"/>
    <col min="14074" max="14074" width="9.08984375"/>
    <col min="14075" max="14075" width="12.36328125" bestFit="1" customWidth="1"/>
    <col min="14076" max="14078" width="12.6328125" customWidth="1"/>
    <col min="14079" max="14325" width="9.08984375"/>
    <col min="14326" max="14326" width="20.08984375" customWidth="1"/>
    <col min="14327" max="14327" width="11.36328125" customWidth="1"/>
    <col min="14328" max="14328" width="9.08984375"/>
    <col min="14329" max="14329" width="11.6328125" customWidth="1"/>
    <col min="14330" max="14330" width="9.08984375"/>
    <col min="14331" max="14331" width="12.36328125" bestFit="1" customWidth="1"/>
    <col min="14332" max="14334" width="12.6328125" customWidth="1"/>
    <col min="14335" max="14581" width="9.08984375"/>
    <col min="14582" max="14582" width="20.08984375" customWidth="1"/>
    <col min="14583" max="14583" width="11.36328125" customWidth="1"/>
    <col min="14584" max="14584" width="9.08984375"/>
    <col min="14585" max="14585" width="11.6328125" customWidth="1"/>
    <col min="14586" max="14586" width="9.08984375"/>
    <col min="14587" max="14587" width="12.36328125" bestFit="1" customWidth="1"/>
    <col min="14588" max="14590" width="12.6328125" customWidth="1"/>
    <col min="14591" max="14837" width="9.08984375"/>
    <col min="14838" max="14838" width="20.08984375" customWidth="1"/>
    <col min="14839" max="14839" width="11.36328125" customWidth="1"/>
    <col min="14840" max="14840" width="9.08984375"/>
    <col min="14841" max="14841" width="11.6328125" customWidth="1"/>
    <col min="14842" max="14842" width="9.08984375"/>
    <col min="14843" max="14843" width="12.36328125" bestFit="1" customWidth="1"/>
    <col min="14844" max="14846" width="12.6328125" customWidth="1"/>
    <col min="14847" max="15093" width="9.08984375"/>
    <col min="15094" max="15094" width="20.08984375" customWidth="1"/>
    <col min="15095" max="15095" width="11.36328125" customWidth="1"/>
    <col min="15096" max="15096" width="9.08984375"/>
    <col min="15097" max="15097" width="11.6328125" customWidth="1"/>
    <col min="15098" max="15098" width="9.08984375"/>
    <col min="15099" max="15099" width="12.36328125" bestFit="1" customWidth="1"/>
    <col min="15100" max="15102" width="12.6328125" customWidth="1"/>
    <col min="15103" max="15349" width="9.08984375"/>
    <col min="15350" max="15350" width="20.08984375" customWidth="1"/>
    <col min="15351" max="15351" width="11.36328125" customWidth="1"/>
    <col min="15352" max="15352" width="9.08984375"/>
    <col min="15353" max="15353" width="11.6328125" customWidth="1"/>
    <col min="15354" max="15354" width="9.08984375"/>
    <col min="15355" max="15355" width="12.36328125" bestFit="1" customWidth="1"/>
    <col min="15356" max="15358" width="12.6328125" customWidth="1"/>
    <col min="15359" max="15605" width="9.08984375"/>
    <col min="15606" max="15606" width="20.08984375" customWidth="1"/>
    <col min="15607" max="15607" width="11.36328125" customWidth="1"/>
    <col min="15608" max="15608" width="9.08984375"/>
    <col min="15609" max="15609" width="11.6328125" customWidth="1"/>
    <col min="15610" max="15610" width="9.08984375"/>
    <col min="15611" max="15611" width="12.36328125" bestFit="1" customWidth="1"/>
    <col min="15612" max="15614" width="12.6328125" customWidth="1"/>
    <col min="15615" max="15861" width="9.08984375"/>
    <col min="15862" max="15862" width="20.08984375" customWidth="1"/>
    <col min="15863" max="15863" width="11.36328125" customWidth="1"/>
    <col min="15864" max="15864" width="9.08984375"/>
    <col min="15865" max="15865" width="11.6328125" customWidth="1"/>
    <col min="15866" max="15866" width="9.08984375"/>
    <col min="15867" max="15867" width="12.36328125" bestFit="1" customWidth="1"/>
    <col min="15868" max="15870" width="12.6328125" customWidth="1"/>
    <col min="15871" max="16117" width="9.08984375"/>
    <col min="16118" max="16118" width="20.08984375" customWidth="1"/>
    <col min="16119" max="16119" width="11.36328125" customWidth="1"/>
    <col min="16120" max="16120" width="9.08984375"/>
    <col min="16121" max="16121" width="11.6328125" customWidth="1"/>
    <col min="16122" max="16122" width="9.08984375"/>
    <col min="16123" max="16123" width="12.36328125" bestFit="1" customWidth="1"/>
    <col min="16124" max="16126" width="12.6328125" customWidth="1"/>
    <col min="16127" max="16384" width="9.08984375"/>
  </cols>
  <sheetData>
    <row r="1" spans="1:107" ht="15" thickBot="1" x14ac:dyDescent="0.4"/>
    <row r="2" spans="1:107" x14ac:dyDescent="0.35">
      <c r="A2" s="38" t="s">
        <v>13</v>
      </c>
      <c r="B2" s="31"/>
      <c r="C2" s="310" t="str">
        <f>Instructions!$C$15</f>
        <v>Project A</v>
      </c>
      <c r="D2" s="310" t="str">
        <f>Instructions!$C$15</f>
        <v>Project A</v>
      </c>
      <c r="E2" s="310" t="str">
        <f>Instructions!$C$15</f>
        <v>Project A</v>
      </c>
      <c r="F2" s="310" t="str">
        <f>Instructions!$C$15</f>
        <v>Project A</v>
      </c>
      <c r="G2" s="311" t="str">
        <f>Instructions!$C$15</f>
        <v>Project A</v>
      </c>
    </row>
    <row r="3" spans="1:107" ht="15" thickBot="1" x14ac:dyDescent="0.4">
      <c r="A3" s="39" t="s">
        <v>14</v>
      </c>
      <c r="B3" s="32"/>
      <c r="C3" s="312" t="str">
        <f>Instructions!$C$16</f>
        <v>Apex Developers</v>
      </c>
      <c r="D3" s="312" t="str">
        <f>Instructions!$C$16</f>
        <v>Apex Developers</v>
      </c>
      <c r="E3" s="312" t="str">
        <f>Instructions!$C$16</f>
        <v>Apex Developers</v>
      </c>
      <c r="F3" s="312" t="str">
        <f>Instructions!$C$16</f>
        <v>Apex Developers</v>
      </c>
      <c r="G3" s="313" t="str">
        <f>Instructions!$C$16</f>
        <v>Apex Developers</v>
      </c>
    </row>
    <row r="4" spans="1:107" x14ac:dyDescent="0.35">
      <c r="A4" s="298" t="s">
        <v>197</v>
      </c>
      <c r="B4" s="274"/>
      <c r="C4" s="299">
        <f>Instructions!$C$20</f>
        <v>0</v>
      </c>
      <c r="D4" s="41"/>
      <c r="E4" s="41"/>
      <c r="F4" s="41"/>
      <c r="G4" s="41"/>
    </row>
    <row r="5" spans="1:107" ht="30" customHeight="1" x14ac:dyDescent="0.7">
      <c r="A5" s="314" t="s">
        <v>44</v>
      </c>
      <c r="B5" s="314"/>
      <c r="C5" s="314"/>
      <c r="D5" s="314"/>
      <c r="E5" s="314"/>
      <c r="F5" s="314"/>
      <c r="G5" s="314"/>
      <c r="H5" s="42"/>
    </row>
    <row r="6" spans="1:107" ht="30" customHeight="1" x14ac:dyDescent="0.7">
      <c r="A6" s="314" t="s">
        <v>45</v>
      </c>
      <c r="B6" s="314"/>
      <c r="C6" s="314"/>
      <c r="D6" s="314"/>
      <c r="E6" s="314"/>
      <c r="F6" s="314"/>
      <c r="G6" s="314"/>
      <c r="H6" s="42"/>
    </row>
    <row r="7" spans="1:107" s="73" customFormat="1" x14ac:dyDescent="0.35">
      <c r="D7" s="74"/>
      <c r="E7" s="75"/>
      <c r="F7" s="75"/>
      <c r="G7" s="75"/>
      <c r="I7" s="73">
        <f>ROW(Program!$J$8)</f>
        <v>8</v>
      </c>
      <c r="S7" s="73">
        <f>I7+1</f>
        <v>9</v>
      </c>
      <c r="AC7" s="73">
        <f>S7+1</f>
        <v>10</v>
      </c>
      <c r="AM7" s="73">
        <f>AC7+1</f>
        <v>11</v>
      </c>
      <c r="AW7" s="73">
        <f>AM7+1</f>
        <v>12</v>
      </c>
      <c r="BG7" s="73">
        <f>AW7+1</f>
        <v>13</v>
      </c>
      <c r="BQ7" s="73">
        <f>BG7+1</f>
        <v>14</v>
      </c>
      <c r="CA7" s="73">
        <f>BQ7+1</f>
        <v>15</v>
      </c>
      <c r="CK7" s="73">
        <f>CA7+1</f>
        <v>16</v>
      </c>
      <c r="CU7" s="73">
        <f>CK7+1</f>
        <v>17</v>
      </c>
    </row>
    <row r="8" spans="1:107" x14ac:dyDescent="0.35">
      <c r="A8" s="17" t="s">
        <v>46</v>
      </c>
      <c r="B8" s="27"/>
      <c r="C8" s="27"/>
      <c r="D8" s="28"/>
      <c r="E8" s="29"/>
      <c r="F8" s="29"/>
      <c r="G8" s="29"/>
      <c r="I8" s="17" t="str">
        <f ca="1">_xlfn.CONCAT("Type ",INDIRECT("program!j"&amp;I7),": ",INDIRECT("Program!K"&amp;I7))</f>
        <v>Type 2B 2ba, Hilltop neighborhood: 2</v>
      </c>
      <c r="J8" s="27"/>
      <c r="K8" s="27"/>
      <c r="L8" s="27"/>
      <c r="M8" s="27"/>
      <c r="N8" s="27"/>
      <c r="O8" s="27"/>
      <c r="P8" s="27"/>
      <c r="Q8" s="27"/>
      <c r="S8" s="17" t="str">
        <f ca="1">_xlfn.CONCAT("Type ",INDIRECT("program!j"&amp;S7),": ",INDIRECT("Program!K"&amp;S7))</f>
        <v>Type 2B 2ba, Squirrel Hill: 1</v>
      </c>
      <c r="T8" s="27"/>
      <c r="U8" s="27"/>
      <c r="V8" s="27"/>
      <c r="W8" s="27"/>
      <c r="X8" s="27"/>
      <c r="Y8" s="27"/>
      <c r="Z8" s="27"/>
      <c r="AA8" s="27"/>
      <c r="AC8" s="17" t="str">
        <f ca="1">_xlfn.CONCAT("Type ",INDIRECT("program!j"&amp;AC7),": ",INDIRECT("Program!K"&amp;AC7))</f>
        <v>Type 3B 2ba, Hazelwood: 1</v>
      </c>
      <c r="AD8" s="27"/>
      <c r="AE8" s="27"/>
      <c r="AF8" s="27"/>
      <c r="AG8" s="27"/>
      <c r="AH8" s="27"/>
      <c r="AI8" s="27"/>
      <c r="AJ8" s="27"/>
      <c r="AK8" s="27"/>
      <c r="AM8" s="17" t="str">
        <f ca="1">_xlfn.CONCAT("Type ",INDIRECT("program!j"&amp;AM7),": ",INDIRECT("Program!K"&amp;AM7))</f>
        <v xml:space="preserve">Type 0: </v>
      </c>
      <c r="AN8" s="27"/>
      <c r="AO8" s="27"/>
      <c r="AP8" s="27"/>
      <c r="AQ8" s="27"/>
      <c r="AR8" s="27"/>
      <c r="AS8" s="27"/>
      <c r="AT8" s="27"/>
      <c r="AU8" s="27"/>
      <c r="AW8" s="17" t="str">
        <f ca="1">_xlfn.CONCAT("Type ",INDIRECT("program!j"&amp;AW7),": ",INDIRECT("Program!K"&amp;AW7))</f>
        <v xml:space="preserve">Type 0: </v>
      </c>
      <c r="AX8" s="27"/>
      <c r="AY8" s="27"/>
      <c r="AZ8" s="27"/>
      <c r="BA8" s="27"/>
      <c r="BB8" s="27"/>
      <c r="BC8" s="27"/>
      <c r="BD8" s="27"/>
      <c r="BE8" s="27"/>
      <c r="BG8" s="17" t="str">
        <f ca="1">_xlfn.CONCAT("Type ",INDIRECT("program!j"&amp;BG7),": ",INDIRECT("Program!K"&amp;BG7))</f>
        <v xml:space="preserve">Type 0: </v>
      </c>
      <c r="BH8" s="27"/>
      <c r="BI8" s="27"/>
      <c r="BJ8" s="27"/>
      <c r="BK8" s="27"/>
      <c r="BL8" s="27"/>
      <c r="BM8" s="27"/>
      <c r="BN8" s="27"/>
      <c r="BO8" s="27"/>
      <c r="BQ8" s="17" t="str">
        <f ca="1">_xlfn.CONCAT("Type ",INDIRECT("program!j"&amp;BQ7),": ",INDIRECT("Program!K"&amp;BQ7))</f>
        <v xml:space="preserve">Type 0: </v>
      </c>
      <c r="BR8" s="27"/>
      <c r="BS8" s="27"/>
      <c r="BT8" s="27"/>
      <c r="BU8" s="27"/>
      <c r="BV8" s="27"/>
      <c r="BW8" s="27"/>
      <c r="BX8" s="27"/>
      <c r="BY8" s="27"/>
      <c r="CA8" s="17" t="str">
        <f ca="1">_xlfn.CONCAT("Type ",INDIRECT("program!j"&amp;CA7),": ",INDIRECT("Program!K"&amp;CA7))</f>
        <v xml:space="preserve">Type 0: </v>
      </c>
      <c r="CB8" s="27"/>
      <c r="CC8" s="27"/>
      <c r="CD8" s="27"/>
      <c r="CE8" s="27"/>
      <c r="CF8" s="27"/>
      <c r="CG8" s="27"/>
      <c r="CH8" s="27"/>
      <c r="CI8" s="27"/>
      <c r="CK8" s="17" t="str">
        <f ca="1">_xlfn.CONCAT("Type ",INDIRECT("program!j"&amp;CK7),": ",INDIRECT("Program!K"&amp;CK7))</f>
        <v xml:space="preserve">Type 0: </v>
      </c>
      <c r="CL8" s="27"/>
      <c r="CM8" s="27"/>
      <c r="CN8" s="27"/>
      <c r="CO8" s="27"/>
      <c r="CP8" s="27"/>
      <c r="CQ8" s="27"/>
      <c r="CR8" s="27"/>
      <c r="CS8" s="27"/>
      <c r="CU8" s="17" t="str">
        <f ca="1">_xlfn.CONCAT("Type ",INDIRECT("program!j"&amp;CU7),": ",INDIRECT("Program!K"&amp;CU7))</f>
        <v xml:space="preserve">Type 0: </v>
      </c>
      <c r="CV8" s="27"/>
      <c r="CW8" s="27"/>
      <c r="CX8" s="27"/>
      <c r="CY8" s="27"/>
      <c r="CZ8" s="27"/>
      <c r="DA8" s="27"/>
      <c r="DB8" s="27"/>
      <c r="DC8" s="27"/>
    </row>
    <row r="9" spans="1:107" x14ac:dyDescent="0.35">
      <c r="A9" t="s">
        <v>47</v>
      </c>
      <c r="C9" s="252">
        <f>Instructions!C18</f>
        <v>6</v>
      </c>
      <c r="I9" t="str">
        <f>$A9</f>
        <v>Total Units</v>
      </c>
      <c r="K9" s="252">
        <f ca="1">INDIRECT("Program!K"&amp;I7)</f>
        <v>2</v>
      </c>
      <c r="N9" s="43"/>
      <c r="S9" t="str">
        <f>$A9</f>
        <v>Total Units</v>
      </c>
      <c r="U9" s="252">
        <f ca="1">INDIRECT("Program!K"&amp;S7)</f>
        <v>1</v>
      </c>
      <c r="X9" s="43"/>
      <c r="AC9" t="str">
        <f>$A9</f>
        <v>Total Units</v>
      </c>
      <c r="AE9" s="252">
        <f ca="1">INDIRECT("Program!K"&amp;AC7)</f>
        <v>1</v>
      </c>
      <c r="AH9" s="43"/>
      <c r="AM9" t="str">
        <f>$A9</f>
        <v>Total Units</v>
      </c>
      <c r="AO9" s="252" t="str">
        <f ca="1">INDIRECT("Program!K"&amp;AM7)</f>
        <v/>
      </c>
      <c r="AR9" s="43"/>
      <c r="AW9" t="str">
        <f>$A9</f>
        <v>Total Units</v>
      </c>
      <c r="AY9" s="252" t="str">
        <f ca="1">INDIRECT("Program!K"&amp;AW7)</f>
        <v/>
      </c>
      <c r="BB9" s="43"/>
      <c r="BG9" t="str">
        <f>$A9</f>
        <v>Total Units</v>
      </c>
      <c r="BI9" s="252" t="str">
        <f ca="1">INDIRECT("Program!K"&amp;BG7)</f>
        <v/>
      </c>
      <c r="BL9" s="43"/>
      <c r="BQ9" t="str">
        <f>$A9</f>
        <v>Total Units</v>
      </c>
      <c r="BS9" s="252" t="str">
        <f ca="1">INDIRECT("Program!K"&amp;BQ7)</f>
        <v/>
      </c>
      <c r="BV9" s="43"/>
      <c r="CA9" t="str">
        <f>$A9</f>
        <v>Total Units</v>
      </c>
      <c r="CC9" s="252" t="str">
        <f ca="1">INDIRECT("Program!K"&amp;CA7)</f>
        <v/>
      </c>
      <c r="CF9" s="43"/>
      <c r="CK9" t="str">
        <f>$A9</f>
        <v>Total Units</v>
      </c>
      <c r="CM9" s="252" t="str">
        <f ca="1">INDIRECT("Program!K"&amp;CK7)</f>
        <v/>
      </c>
      <c r="CP9" s="43"/>
      <c r="CU9" t="str">
        <f>$A9</f>
        <v>Total Units</v>
      </c>
      <c r="CW9" s="252" t="str">
        <f ca="1">INDIRECT("Program!K"&amp;CU7)</f>
        <v/>
      </c>
      <c r="CZ9" s="43"/>
    </row>
    <row r="10" spans="1:107" x14ac:dyDescent="0.35">
      <c r="A10" t="s">
        <v>48</v>
      </c>
      <c r="C10" s="93">
        <f>SUM(Program!$D$8:$D$21)</f>
        <v>8400</v>
      </c>
      <c r="I10" t="str">
        <f t="shared" ref="I10:I76" si="0">$A10</f>
        <v>Total Gross SF</v>
      </c>
      <c r="K10" s="93">
        <f ca="1">IFERROR(INDIRECT("Program!L"&amp;I7)*'Dev Budget'!K9,"")</f>
        <v>4400</v>
      </c>
      <c r="S10" t="str">
        <f t="shared" ref="S10:S76" si="1">$A10</f>
        <v>Total Gross SF</v>
      </c>
      <c r="U10" s="93">
        <f ca="1">IFERROR(INDIRECT("Program!L"&amp;S7)*'Dev Budget'!U9,"")</f>
        <v>2000</v>
      </c>
      <c r="AC10" t="str">
        <f t="shared" ref="AC10:AC76" si="2">$A10</f>
        <v>Total Gross SF</v>
      </c>
      <c r="AE10" s="93">
        <f ca="1">IFERROR(INDIRECT("Program!L"&amp;AC7)*'Dev Budget'!AE9,"")</f>
        <v>2000</v>
      </c>
      <c r="AM10" t="str">
        <f t="shared" ref="AM10:AM76" si="3">$A10</f>
        <v>Total Gross SF</v>
      </c>
      <c r="AO10" s="93" t="str">
        <f ca="1">IFERROR(INDIRECT("Program!L"&amp;AM7)*'Dev Budget'!AO9,"")</f>
        <v/>
      </c>
      <c r="AW10" t="str">
        <f t="shared" ref="AW10:AW76" si="4">$A10</f>
        <v>Total Gross SF</v>
      </c>
      <c r="AY10" s="93" t="str">
        <f ca="1">IFERROR(INDIRECT("Program!L"&amp;AW7)*'Dev Budget'!AY9,"")</f>
        <v/>
      </c>
      <c r="BG10" t="str">
        <f t="shared" ref="BG10:BG76" si="5">$A10</f>
        <v>Total Gross SF</v>
      </c>
      <c r="BI10" s="93" t="str">
        <f ca="1">IFERROR(INDIRECT("Program!L"&amp;BG7)*'Dev Budget'!BI9,"")</f>
        <v/>
      </c>
      <c r="BQ10" t="str">
        <f t="shared" ref="BQ10:BQ76" si="6">$A10</f>
        <v>Total Gross SF</v>
      </c>
      <c r="BS10" s="93" t="str">
        <f ca="1">IFERROR(INDIRECT("Program!L"&amp;BQ7)*'Dev Budget'!BS9,"")</f>
        <v/>
      </c>
      <c r="CA10" t="str">
        <f t="shared" ref="CA10:CA76" si="7">$A10</f>
        <v>Total Gross SF</v>
      </c>
      <c r="CC10" s="93" t="str">
        <f ca="1">IFERROR(INDIRECT("Program!L"&amp;CA7)*'Dev Budget'!CC9,"")</f>
        <v/>
      </c>
      <c r="CK10" t="str">
        <f t="shared" ref="CK10:CK76" si="8">$A10</f>
        <v>Total Gross SF</v>
      </c>
      <c r="CM10" s="93" t="str">
        <f ca="1">IFERROR(INDIRECT("Program!L"&amp;CK7)*'Dev Budget'!CM9,"")</f>
        <v/>
      </c>
      <c r="CU10" t="str">
        <f t="shared" ref="CU10:CU76" si="9">$A10</f>
        <v>Total Gross SF</v>
      </c>
      <c r="CW10" s="93" t="str">
        <f ca="1">IFERROR(INDIRECT("Program!L"&amp;CU7)*'Dev Budget'!CW9,"")</f>
        <v/>
      </c>
    </row>
    <row r="12" spans="1:107" x14ac:dyDescent="0.35">
      <c r="E12" s="44" t="s">
        <v>49</v>
      </c>
      <c r="F12" s="44" t="s">
        <v>50</v>
      </c>
      <c r="G12" s="44" t="s">
        <v>51</v>
      </c>
      <c r="H12" s="44"/>
      <c r="N12" s="30"/>
      <c r="O12" s="44" t="s">
        <v>49</v>
      </c>
      <c r="P12" s="44" t="s">
        <v>50</v>
      </c>
      <c r="Q12" s="44" t="s">
        <v>51</v>
      </c>
      <c r="X12" s="30"/>
      <c r="Y12" s="44" t="s">
        <v>49</v>
      </c>
      <c r="Z12" s="44" t="s">
        <v>50</v>
      </c>
      <c r="AA12" s="44" t="s">
        <v>51</v>
      </c>
      <c r="AH12" s="30"/>
      <c r="AI12" s="44" t="s">
        <v>49</v>
      </c>
      <c r="AJ12" s="44" t="s">
        <v>50</v>
      </c>
      <c r="AK12" s="44" t="s">
        <v>51</v>
      </c>
      <c r="AR12" s="30"/>
      <c r="AS12" s="44" t="s">
        <v>49</v>
      </c>
      <c r="AT12" s="44" t="s">
        <v>50</v>
      </c>
      <c r="AU12" s="44" t="s">
        <v>51</v>
      </c>
      <c r="BB12" s="30"/>
      <c r="BC12" s="44" t="s">
        <v>49</v>
      </c>
      <c r="BD12" s="44" t="s">
        <v>50</v>
      </c>
      <c r="BE12" s="44" t="s">
        <v>51</v>
      </c>
      <c r="BL12" s="30"/>
      <c r="BM12" s="44" t="s">
        <v>49</v>
      </c>
      <c r="BN12" s="44" t="s">
        <v>50</v>
      </c>
      <c r="BO12" s="44" t="s">
        <v>51</v>
      </c>
      <c r="BV12" s="30"/>
      <c r="BW12" s="44" t="s">
        <v>49</v>
      </c>
      <c r="BX12" s="44" t="s">
        <v>50</v>
      </c>
      <c r="BY12" s="44" t="s">
        <v>51</v>
      </c>
      <c r="CF12" s="30"/>
      <c r="CG12" s="44" t="s">
        <v>49</v>
      </c>
      <c r="CH12" s="44" t="s">
        <v>50</v>
      </c>
      <c r="CI12" s="44" t="s">
        <v>51</v>
      </c>
      <c r="CP12" s="30"/>
      <c r="CQ12" s="44" t="s">
        <v>49</v>
      </c>
      <c r="CR12" s="44" t="s">
        <v>50</v>
      </c>
      <c r="CS12" s="44" t="s">
        <v>51</v>
      </c>
      <c r="CZ12" s="30"/>
      <c r="DA12" s="44" t="s">
        <v>49</v>
      </c>
      <c r="DB12" s="44" t="s">
        <v>50</v>
      </c>
      <c r="DC12" s="44" t="s">
        <v>51</v>
      </c>
    </row>
    <row r="13" spans="1:107" x14ac:dyDescent="0.35">
      <c r="A13" s="253" t="s">
        <v>52</v>
      </c>
      <c r="B13" s="45"/>
      <c r="C13" s="45"/>
      <c r="D13" s="33"/>
      <c r="I13" s="253" t="str">
        <f t="shared" si="0"/>
        <v>Committed Sources of Funds</v>
      </c>
      <c r="J13" s="45"/>
      <c r="K13" s="45"/>
      <c r="L13" s="45" t="s">
        <v>53</v>
      </c>
      <c r="M13" s="45"/>
      <c r="N13" s="33"/>
      <c r="O13" s="6"/>
      <c r="P13" s="6"/>
      <c r="Q13" s="6"/>
      <c r="S13" s="253" t="str">
        <f t="shared" si="1"/>
        <v>Committed Sources of Funds</v>
      </c>
      <c r="T13" s="45"/>
      <c r="U13" s="45"/>
      <c r="V13" s="45" t="s">
        <v>53</v>
      </c>
      <c r="W13" s="45"/>
      <c r="X13" s="33"/>
      <c r="Y13" s="6"/>
      <c r="Z13" s="6"/>
      <c r="AA13" s="6"/>
      <c r="AC13" s="253" t="str">
        <f t="shared" si="2"/>
        <v>Committed Sources of Funds</v>
      </c>
      <c r="AD13" s="45"/>
      <c r="AE13" s="45"/>
      <c r="AF13" s="45" t="s">
        <v>53</v>
      </c>
      <c r="AG13" s="45"/>
      <c r="AH13" s="33"/>
      <c r="AI13" s="6"/>
      <c r="AJ13" s="6"/>
      <c r="AK13" s="6"/>
      <c r="AM13" s="253" t="str">
        <f t="shared" si="3"/>
        <v>Committed Sources of Funds</v>
      </c>
      <c r="AN13" s="45"/>
      <c r="AO13" s="45"/>
      <c r="AP13" s="45" t="s">
        <v>53</v>
      </c>
      <c r="AQ13" s="45"/>
      <c r="AR13" s="33"/>
      <c r="AS13" s="6"/>
      <c r="AT13" s="6"/>
      <c r="AU13" s="6"/>
      <c r="AW13" s="253" t="str">
        <f t="shared" si="4"/>
        <v>Committed Sources of Funds</v>
      </c>
      <c r="AX13" s="45"/>
      <c r="AY13" s="45"/>
      <c r="AZ13" s="45" t="s">
        <v>53</v>
      </c>
      <c r="BA13" s="45"/>
      <c r="BB13" s="33"/>
      <c r="BC13" s="6"/>
      <c r="BD13" s="6"/>
      <c r="BE13" s="6"/>
      <c r="BG13" s="253" t="str">
        <f t="shared" si="5"/>
        <v>Committed Sources of Funds</v>
      </c>
      <c r="BH13" s="45"/>
      <c r="BI13" s="45"/>
      <c r="BJ13" s="45" t="s">
        <v>53</v>
      </c>
      <c r="BK13" s="45"/>
      <c r="BL13" s="33"/>
      <c r="BM13" s="6"/>
      <c r="BN13" s="6"/>
      <c r="BO13" s="6"/>
      <c r="BQ13" s="253" t="str">
        <f t="shared" si="6"/>
        <v>Committed Sources of Funds</v>
      </c>
      <c r="BR13" s="45"/>
      <c r="BS13" s="45"/>
      <c r="BT13" s="45" t="s">
        <v>53</v>
      </c>
      <c r="BU13" s="45"/>
      <c r="BV13" s="33"/>
      <c r="BW13" s="6"/>
      <c r="BX13" s="6"/>
      <c r="BY13" s="6"/>
      <c r="CA13" s="253" t="str">
        <f t="shared" si="7"/>
        <v>Committed Sources of Funds</v>
      </c>
      <c r="CB13" s="45"/>
      <c r="CC13" s="45"/>
      <c r="CD13" s="45" t="s">
        <v>53</v>
      </c>
      <c r="CE13" s="45"/>
      <c r="CF13" s="33"/>
      <c r="CG13" s="6"/>
      <c r="CH13" s="6"/>
      <c r="CI13" s="6"/>
      <c r="CK13" s="253" t="str">
        <f t="shared" si="8"/>
        <v>Committed Sources of Funds</v>
      </c>
      <c r="CL13" s="45"/>
      <c r="CM13" s="45"/>
      <c r="CN13" s="45" t="s">
        <v>53</v>
      </c>
      <c r="CO13" s="45"/>
      <c r="CP13" s="33"/>
      <c r="CQ13" s="6"/>
      <c r="CR13" s="6"/>
      <c r="CS13" s="6"/>
      <c r="CU13" s="253" t="str">
        <f t="shared" si="9"/>
        <v>Committed Sources of Funds</v>
      </c>
      <c r="CV13" s="45"/>
      <c r="CW13" s="45"/>
      <c r="CX13" s="45" t="s">
        <v>53</v>
      </c>
      <c r="CY13" s="45"/>
      <c r="CZ13" s="33"/>
      <c r="DA13" s="6"/>
      <c r="DB13" s="6"/>
      <c r="DC13" s="6"/>
    </row>
    <row r="14" spans="1:107" x14ac:dyDescent="0.35">
      <c r="A14" s="254" t="s">
        <v>54</v>
      </c>
      <c r="B14" s="46"/>
      <c r="C14" s="46"/>
      <c r="D14" s="34"/>
      <c r="E14" s="255">
        <f>SUM(O14,Y14,AI14,AS14,BC14,BM14,BW14,CG14,CQ14,DA14)</f>
        <v>0</v>
      </c>
      <c r="F14" s="256">
        <f t="shared" ref="F14:F18" si="10">IFERROR(E14/$C$9,"")</f>
        <v>0</v>
      </c>
      <c r="G14" s="256">
        <f t="shared" ref="G14:G18" si="11">IFERROR(E14/$C$10,"")</f>
        <v>0</v>
      </c>
      <c r="I14" s="254" t="str">
        <f t="shared" si="0"/>
        <v>Permanent Financing - 1st Lien</v>
      </c>
      <c r="J14" s="46"/>
      <c r="K14" s="46"/>
      <c r="L14" s="47"/>
      <c r="M14" s="46"/>
      <c r="N14" s="34"/>
      <c r="O14" s="257"/>
      <c r="P14" s="256">
        <f ca="1">IFERROR(O14/K$9,"")</f>
        <v>0</v>
      </c>
      <c r="Q14" s="256">
        <f ca="1">IFERROR(O14/K$10,"")</f>
        <v>0</v>
      </c>
      <c r="S14" s="254" t="str">
        <f t="shared" si="1"/>
        <v>Permanent Financing - 1st Lien</v>
      </c>
      <c r="T14" s="46"/>
      <c r="U14" s="46"/>
      <c r="V14" s="47"/>
      <c r="W14" s="46"/>
      <c r="X14" s="34"/>
      <c r="Y14" s="257"/>
      <c r="Z14" s="256">
        <f ca="1">IFERROR(Y14/U$9,"")</f>
        <v>0</v>
      </c>
      <c r="AA14" s="256">
        <f ca="1">IFERROR(Y14/U$10,"")</f>
        <v>0</v>
      </c>
      <c r="AC14" s="254" t="str">
        <f t="shared" si="2"/>
        <v>Permanent Financing - 1st Lien</v>
      </c>
      <c r="AD14" s="46"/>
      <c r="AE14" s="46"/>
      <c r="AF14" s="47"/>
      <c r="AG14" s="46"/>
      <c r="AH14" s="34"/>
      <c r="AI14" s="257"/>
      <c r="AJ14" s="256">
        <f ca="1">IFERROR(AI14/AE$9,"")</f>
        <v>0</v>
      </c>
      <c r="AK14" s="256">
        <f ca="1">IFERROR(AI14/AE$10,"")</f>
        <v>0</v>
      </c>
      <c r="AM14" s="254" t="str">
        <f t="shared" si="3"/>
        <v>Permanent Financing - 1st Lien</v>
      </c>
      <c r="AN14" s="46"/>
      <c r="AO14" s="46"/>
      <c r="AP14" s="47"/>
      <c r="AQ14" s="46"/>
      <c r="AR14" s="34"/>
      <c r="AS14" s="257"/>
      <c r="AT14" s="256" t="str">
        <f ca="1">IFERROR(AS14/AO$9,"")</f>
        <v/>
      </c>
      <c r="AU14" s="256" t="str">
        <f ca="1">IFERROR(AS14/AO$10,"")</f>
        <v/>
      </c>
      <c r="AW14" s="254" t="str">
        <f t="shared" si="4"/>
        <v>Permanent Financing - 1st Lien</v>
      </c>
      <c r="AX14" s="46"/>
      <c r="AY14" s="46"/>
      <c r="AZ14" s="47"/>
      <c r="BA14" s="46"/>
      <c r="BB14" s="34"/>
      <c r="BC14" s="257"/>
      <c r="BD14" s="256" t="str">
        <f ca="1">IFERROR(BC14/AY$9,"")</f>
        <v/>
      </c>
      <c r="BE14" s="256" t="str">
        <f ca="1">IFERROR(BC14/AY$10,"")</f>
        <v/>
      </c>
      <c r="BG14" s="254" t="str">
        <f t="shared" si="5"/>
        <v>Permanent Financing - 1st Lien</v>
      </c>
      <c r="BH14" s="46"/>
      <c r="BI14" s="46"/>
      <c r="BJ14" s="47"/>
      <c r="BK14" s="46"/>
      <c r="BL14" s="34"/>
      <c r="BM14" s="257"/>
      <c r="BN14" s="256" t="str">
        <f ca="1">IFERROR(BM14/BI$9,"")</f>
        <v/>
      </c>
      <c r="BO14" s="256" t="str">
        <f ca="1">IFERROR(BM14/BI$10,"")</f>
        <v/>
      </c>
      <c r="BQ14" s="254" t="str">
        <f t="shared" si="6"/>
        <v>Permanent Financing - 1st Lien</v>
      </c>
      <c r="BR14" s="46"/>
      <c r="BS14" s="46"/>
      <c r="BT14" s="47"/>
      <c r="BU14" s="46"/>
      <c r="BV14" s="34"/>
      <c r="BW14" s="257"/>
      <c r="BX14" s="256" t="str">
        <f ca="1">IFERROR(BW14/BS$9,"")</f>
        <v/>
      </c>
      <c r="BY14" s="256" t="str">
        <f ca="1">IFERROR(BW14/BS$10,"")</f>
        <v/>
      </c>
      <c r="CA14" s="254" t="str">
        <f t="shared" si="7"/>
        <v>Permanent Financing - 1st Lien</v>
      </c>
      <c r="CB14" s="46"/>
      <c r="CC14" s="46"/>
      <c r="CD14" s="47"/>
      <c r="CE14" s="46"/>
      <c r="CF14" s="34"/>
      <c r="CG14" s="257"/>
      <c r="CH14" s="256" t="str">
        <f ca="1">IFERROR(CG14/CC$9,"")</f>
        <v/>
      </c>
      <c r="CI14" s="256" t="str">
        <f ca="1">IFERROR(CG14/CC$10,"")</f>
        <v/>
      </c>
      <c r="CK14" s="254" t="str">
        <f t="shared" si="8"/>
        <v>Permanent Financing - 1st Lien</v>
      </c>
      <c r="CL14" s="46"/>
      <c r="CM14" s="46"/>
      <c r="CN14" s="47"/>
      <c r="CO14" s="46"/>
      <c r="CP14" s="34"/>
      <c r="CQ14" s="257"/>
      <c r="CR14" s="256" t="str">
        <f ca="1">IFERROR(CQ14/CM$9,"")</f>
        <v/>
      </c>
      <c r="CS14" s="256" t="str">
        <f ca="1">IFERROR(CQ14/CM$10,"")</f>
        <v/>
      </c>
      <c r="CU14" s="254" t="str">
        <f t="shared" si="9"/>
        <v>Permanent Financing - 1st Lien</v>
      </c>
      <c r="CV14" s="46"/>
      <c r="CW14" s="46"/>
      <c r="CX14" s="47"/>
      <c r="CY14" s="46"/>
      <c r="CZ14" s="34"/>
      <c r="DA14" s="257"/>
      <c r="DB14" s="256" t="str">
        <f ca="1">IFERROR(DA14/CW$9,"")</f>
        <v/>
      </c>
      <c r="DC14" s="256" t="str">
        <f ca="1">IFERROR(DA14/CW$10,"")</f>
        <v/>
      </c>
    </row>
    <row r="15" spans="1:107" x14ac:dyDescent="0.35">
      <c r="A15" s="254" t="s">
        <v>55</v>
      </c>
      <c r="B15" s="46"/>
      <c r="C15" s="46"/>
      <c r="D15" s="34"/>
      <c r="E15" s="255">
        <f t="shared" ref="E15:E18" si="12">SUM(O15,Y15,AI15,AS15,BC15,BM15,BW15,CG15,CQ15,DA15)</f>
        <v>0</v>
      </c>
      <c r="F15" s="256">
        <f t="shared" si="10"/>
        <v>0</v>
      </c>
      <c r="G15" s="256">
        <f t="shared" si="11"/>
        <v>0</v>
      </c>
      <c r="I15" s="254" t="str">
        <f t="shared" si="0"/>
        <v>Permanent Financing - 2nd Lien</v>
      </c>
      <c r="J15" s="46"/>
      <c r="K15" s="46"/>
      <c r="L15" s="47"/>
      <c r="M15" s="46"/>
      <c r="N15" s="34"/>
      <c r="O15" s="257"/>
      <c r="P15" s="256">
        <f t="shared" ref="P15:P18" ca="1" si="13">IFERROR(O15/K$9,"")</f>
        <v>0</v>
      </c>
      <c r="Q15" s="256">
        <f t="shared" ref="Q15:Q18" ca="1" si="14">IFERROR(O15/K$10,"")</f>
        <v>0</v>
      </c>
      <c r="S15" s="254" t="str">
        <f t="shared" si="1"/>
        <v>Permanent Financing - 2nd Lien</v>
      </c>
      <c r="T15" s="46"/>
      <c r="U15" s="46"/>
      <c r="V15" s="47"/>
      <c r="W15" s="46"/>
      <c r="X15" s="34"/>
      <c r="Y15" s="257"/>
      <c r="Z15" s="256">
        <f t="shared" ref="Z15:Z18" ca="1" si="15">IFERROR(Y15/U$9,"")</f>
        <v>0</v>
      </c>
      <c r="AA15" s="256">
        <f t="shared" ref="AA15:AA18" ca="1" si="16">IFERROR(Y15/U$10,"")</f>
        <v>0</v>
      </c>
      <c r="AC15" s="254" t="str">
        <f t="shared" si="2"/>
        <v>Permanent Financing - 2nd Lien</v>
      </c>
      <c r="AD15" s="46"/>
      <c r="AE15" s="46"/>
      <c r="AF15" s="47"/>
      <c r="AG15" s="46"/>
      <c r="AH15" s="34"/>
      <c r="AI15" s="257"/>
      <c r="AJ15" s="256">
        <f t="shared" ref="AJ15:AJ18" ca="1" si="17">IFERROR(AI15/AE$9,"")</f>
        <v>0</v>
      </c>
      <c r="AK15" s="256">
        <f t="shared" ref="AK15:AK18" ca="1" si="18">IFERROR(AI15/AE$10,"")</f>
        <v>0</v>
      </c>
      <c r="AM15" s="254" t="str">
        <f t="shared" si="3"/>
        <v>Permanent Financing - 2nd Lien</v>
      </c>
      <c r="AN15" s="46"/>
      <c r="AO15" s="46"/>
      <c r="AP15" s="47"/>
      <c r="AQ15" s="46"/>
      <c r="AR15" s="34"/>
      <c r="AS15" s="257"/>
      <c r="AT15" s="256" t="str">
        <f t="shared" ref="AT15:AT18" ca="1" si="19">IFERROR(AS15/AO$9,"")</f>
        <v/>
      </c>
      <c r="AU15" s="256" t="str">
        <f t="shared" ref="AU15:AU18" ca="1" si="20">IFERROR(AS15/AO$10,"")</f>
        <v/>
      </c>
      <c r="AW15" s="254" t="str">
        <f t="shared" si="4"/>
        <v>Permanent Financing - 2nd Lien</v>
      </c>
      <c r="AX15" s="46"/>
      <c r="AY15" s="46"/>
      <c r="AZ15" s="47"/>
      <c r="BA15" s="46"/>
      <c r="BB15" s="34"/>
      <c r="BC15" s="257"/>
      <c r="BD15" s="256" t="str">
        <f t="shared" ref="BD15:BD18" ca="1" si="21">IFERROR(BC15/AY$9,"")</f>
        <v/>
      </c>
      <c r="BE15" s="256" t="str">
        <f t="shared" ref="BE15:BE18" ca="1" si="22">IFERROR(BC15/AY$10,"")</f>
        <v/>
      </c>
      <c r="BG15" s="254" t="str">
        <f t="shared" si="5"/>
        <v>Permanent Financing - 2nd Lien</v>
      </c>
      <c r="BH15" s="46"/>
      <c r="BI15" s="46"/>
      <c r="BJ15" s="47"/>
      <c r="BK15" s="46"/>
      <c r="BL15" s="34"/>
      <c r="BM15" s="257"/>
      <c r="BN15" s="256" t="str">
        <f t="shared" ref="BN15:BN18" ca="1" si="23">IFERROR(BM15/BI$9,"")</f>
        <v/>
      </c>
      <c r="BO15" s="256" t="str">
        <f t="shared" ref="BO15:BO18" ca="1" si="24">IFERROR(BM15/BI$10,"")</f>
        <v/>
      </c>
      <c r="BQ15" s="254" t="str">
        <f t="shared" si="6"/>
        <v>Permanent Financing - 2nd Lien</v>
      </c>
      <c r="BR15" s="46"/>
      <c r="BS15" s="46"/>
      <c r="BT15" s="47"/>
      <c r="BU15" s="46"/>
      <c r="BV15" s="34"/>
      <c r="BW15" s="257"/>
      <c r="BX15" s="256" t="str">
        <f t="shared" ref="BX15:BX18" ca="1" si="25">IFERROR(BW15/BS$9,"")</f>
        <v/>
      </c>
      <c r="BY15" s="256" t="str">
        <f t="shared" ref="BY15:BY18" ca="1" si="26">IFERROR(BW15/BS$10,"")</f>
        <v/>
      </c>
      <c r="CA15" s="254" t="str">
        <f t="shared" si="7"/>
        <v>Permanent Financing - 2nd Lien</v>
      </c>
      <c r="CB15" s="46"/>
      <c r="CC15" s="46"/>
      <c r="CD15" s="47"/>
      <c r="CE15" s="46"/>
      <c r="CF15" s="34"/>
      <c r="CG15" s="257"/>
      <c r="CH15" s="256" t="str">
        <f t="shared" ref="CH15:CH18" ca="1" si="27">IFERROR(CG15/CC$9,"")</f>
        <v/>
      </c>
      <c r="CI15" s="256" t="str">
        <f t="shared" ref="CI15:CI18" ca="1" si="28">IFERROR(CG15/CC$10,"")</f>
        <v/>
      </c>
      <c r="CK15" s="254" t="str">
        <f t="shared" si="8"/>
        <v>Permanent Financing - 2nd Lien</v>
      </c>
      <c r="CL15" s="46"/>
      <c r="CM15" s="46"/>
      <c r="CN15" s="47"/>
      <c r="CO15" s="46"/>
      <c r="CP15" s="34"/>
      <c r="CQ15" s="257"/>
      <c r="CR15" s="256" t="str">
        <f t="shared" ref="CR15:CR18" ca="1" si="29">IFERROR(CQ15/CM$9,"")</f>
        <v/>
      </c>
      <c r="CS15" s="256" t="str">
        <f t="shared" ref="CS15:CS18" ca="1" si="30">IFERROR(CQ15/CM$10,"")</f>
        <v/>
      </c>
      <c r="CU15" s="254" t="str">
        <f t="shared" si="9"/>
        <v>Permanent Financing - 2nd Lien</v>
      </c>
      <c r="CV15" s="46"/>
      <c r="CW15" s="46"/>
      <c r="CX15" s="47"/>
      <c r="CY15" s="46"/>
      <c r="CZ15" s="34"/>
      <c r="DA15" s="257"/>
      <c r="DB15" s="256" t="str">
        <f t="shared" ref="DB15:DB18" ca="1" si="31">IFERROR(DA15/CW$9,"")</f>
        <v/>
      </c>
      <c r="DC15" s="256" t="str">
        <f t="shared" ref="DC15:DC18" ca="1" si="32">IFERROR(DA15/CW$10,"")</f>
        <v/>
      </c>
    </row>
    <row r="16" spans="1:107" x14ac:dyDescent="0.35">
      <c r="A16" s="254" t="s">
        <v>198</v>
      </c>
      <c r="B16" s="48"/>
      <c r="C16" s="48"/>
      <c r="D16" s="34"/>
      <c r="E16" s="255">
        <f t="shared" si="12"/>
        <v>0</v>
      </c>
      <c r="F16" s="256">
        <f t="shared" si="10"/>
        <v>0</v>
      </c>
      <c r="G16" s="256">
        <f t="shared" si="11"/>
        <v>0</v>
      </c>
      <c r="I16" s="254" t="str">
        <f t="shared" si="0"/>
        <v>Transactions Fee</v>
      </c>
      <c r="J16" s="48"/>
      <c r="K16" s="48"/>
      <c r="L16" s="46"/>
      <c r="M16" s="46"/>
      <c r="N16" s="34"/>
      <c r="O16" s="300">
        <f>O110</f>
        <v>0</v>
      </c>
      <c r="P16" s="256">
        <f t="shared" ca="1" si="13"/>
        <v>0</v>
      </c>
      <c r="Q16" s="256">
        <f t="shared" ca="1" si="14"/>
        <v>0</v>
      </c>
      <c r="S16" s="254" t="str">
        <f t="shared" si="1"/>
        <v>Transactions Fee</v>
      </c>
      <c r="T16" s="48"/>
      <c r="U16" s="48"/>
      <c r="V16" s="46"/>
      <c r="W16" s="46"/>
      <c r="X16" s="34"/>
      <c r="Y16" s="255">
        <f>Y110</f>
        <v>0</v>
      </c>
      <c r="Z16" s="256">
        <f t="shared" ca="1" si="15"/>
        <v>0</v>
      </c>
      <c r="AA16" s="256">
        <f t="shared" ca="1" si="16"/>
        <v>0</v>
      </c>
      <c r="AC16" s="254" t="str">
        <f t="shared" si="2"/>
        <v>Transactions Fee</v>
      </c>
      <c r="AD16" s="48"/>
      <c r="AE16" s="48"/>
      <c r="AF16" s="46"/>
      <c r="AG16" s="46"/>
      <c r="AH16" s="34"/>
      <c r="AI16" s="255">
        <f>AI110</f>
        <v>0</v>
      </c>
      <c r="AJ16" s="256">
        <f t="shared" ca="1" si="17"/>
        <v>0</v>
      </c>
      <c r="AK16" s="256">
        <f t="shared" ca="1" si="18"/>
        <v>0</v>
      </c>
      <c r="AM16" s="254" t="str">
        <f t="shared" si="3"/>
        <v>Transactions Fee</v>
      </c>
      <c r="AN16" s="48"/>
      <c r="AO16" s="48"/>
      <c r="AP16" s="46"/>
      <c r="AQ16" s="46"/>
      <c r="AR16" s="34"/>
      <c r="AS16" s="255">
        <f>AS110</f>
        <v>0</v>
      </c>
      <c r="AT16" s="256" t="str">
        <f t="shared" ca="1" si="19"/>
        <v/>
      </c>
      <c r="AU16" s="256" t="str">
        <f t="shared" ca="1" si="20"/>
        <v/>
      </c>
      <c r="AW16" s="254" t="str">
        <f t="shared" si="4"/>
        <v>Transactions Fee</v>
      </c>
      <c r="AX16" s="48"/>
      <c r="AY16" s="48"/>
      <c r="AZ16" s="46"/>
      <c r="BA16" s="46"/>
      <c r="BB16" s="34"/>
      <c r="BC16" s="255">
        <f>BC110</f>
        <v>0</v>
      </c>
      <c r="BD16" s="256" t="str">
        <f t="shared" ca="1" si="21"/>
        <v/>
      </c>
      <c r="BE16" s="256" t="str">
        <f t="shared" ca="1" si="22"/>
        <v/>
      </c>
      <c r="BG16" s="254" t="str">
        <f t="shared" si="5"/>
        <v>Transactions Fee</v>
      </c>
      <c r="BH16" s="48"/>
      <c r="BI16" s="48"/>
      <c r="BJ16" s="46"/>
      <c r="BK16" s="46"/>
      <c r="BL16" s="34"/>
      <c r="BM16" s="255">
        <f>BM110</f>
        <v>0</v>
      </c>
      <c r="BN16" s="256" t="str">
        <f t="shared" ca="1" si="23"/>
        <v/>
      </c>
      <c r="BO16" s="256" t="str">
        <f t="shared" ca="1" si="24"/>
        <v/>
      </c>
      <c r="BQ16" s="254" t="str">
        <f t="shared" si="6"/>
        <v>Transactions Fee</v>
      </c>
      <c r="BR16" s="48"/>
      <c r="BS16" s="48"/>
      <c r="BT16" s="46"/>
      <c r="BU16" s="46"/>
      <c r="BV16" s="34"/>
      <c r="BW16" s="255">
        <f>BW110</f>
        <v>0</v>
      </c>
      <c r="BX16" s="256" t="str">
        <f t="shared" ca="1" si="25"/>
        <v/>
      </c>
      <c r="BY16" s="256" t="str">
        <f t="shared" ca="1" si="26"/>
        <v/>
      </c>
      <c r="CA16" s="254" t="str">
        <f t="shared" si="7"/>
        <v>Transactions Fee</v>
      </c>
      <c r="CB16" s="48"/>
      <c r="CC16" s="48"/>
      <c r="CD16" s="46"/>
      <c r="CE16" s="46"/>
      <c r="CF16" s="34"/>
      <c r="CG16" s="255">
        <f>CG110</f>
        <v>0</v>
      </c>
      <c r="CH16" s="256" t="str">
        <f t="shared" ca="1" si="27"/>
        <v/>
      </c>
      <c r="CI16" s="256" t="str">
        <f t="shared" ca="1" si="28"/>
        <v/>
      </c>
      <c r="CK16" s="254" t="str">
        <f t="shared" si="8"/>
        <v>Transactions Fee</v>
      </c>
      <c r="CL16" s="48"/>
      <c r="CM16" s="48"/>
      <c r="CN16" s="46"/>
      <c r="CO16" s="46"/>
      <c r="CP16" s="34"/>
      <c r="CQ16" s="255">
        <f>CQ110</f>
        <v>0</v>
      </c>
      <c r="CR16" s="256" t="str">
        <f t="shared" ca="1" si="29"/>
        <v/>
      </c>
      <c r="CS16" s="256" t="str">
        <f t="shared" ca="1" si="30"/>
        <v/>
      </c>
      <c r="CU16" s="254" t="str">
        <f t="shared" si="9"/>
        <v>Transactions Fee</v>
      </c>
      <c r="CV16" s="48"/>
      <c r="CW16" s="48"/>
      <c r="CX16" s="46"/>
      <c r="CY16" s="46"/>
      <c r="CZ16" s="34"/>
      <c r="DA16" s="255">
        <f>DA110</f>
        <v>0</v>
      </c>
      <c r="DB16" s="256" t="str">
        <f t="shared" ca="1" si="31"/>
        <v/>
      </c>
      <c r="DC16" s="256" t="str">
        <f t="shared" ca="1" si="32"/>
        <v/>
      </c>
    </row>
    <row r="17" spans="1:107" x14ac:dyDescent="0.35">
      <c r="A17" s="254" t="s">
        <v>57</v>
      </c>
      <c r="B17" s="48"/>
      <c r="C17" s="48"/>
      <c r="D17" s="34"/>
      <c r="E17" s="255">
        <f t="shared" ref="E17" si="33">SUM(O17,Y17,AI17,AS17,BC17,BM17,BW17,CG17,CQ17,DA17)</f>
        <v>0</v>
      </c>
      <c r="F17" s="256">
        <f t="shared" ref="F17" si="34">IFERROR(E17/$C$9,"")</f>
        <v>0</v>
      </c>
      <c r="G17" s="256">
        <f t="shared" ref="G17" si="35">IFERROR(E17/$C$10,"")</f>
        <v>0</v>
      </c>
      <c r="I17" s="254" t="str">
        <f t="shared" si="0"/>
        <v xml:space="preserve">Other: </v>
      </c>
      <c r="J17" s="309"/>
      <c r="K17" s="309"/>
      <c r="L17" s="46"/>
      <c r="M17" s="46"/>
      <c r="N17" s="34"/>
      <c r="O17" s="257"/>
      <c r="P17" s="256">
        <f t="shared" ref="P17" ca="1" si="36">IFERROR(O17/K$9,"")</f>
        <v>0</v>
      </c>
      <c r="Q17" s="256">
        <f t="shared" ref="Q17" ca="1" si="37">IFERROR(O17/K$10,"")</f>
        <v>0</v>
      </c>
      <c r="S17" s="254" t="str">
        <f t="shared" si="1"/>
        <v xml:space="preserve">Other: </v>
      </c>
      <c r="T17" s="309"/>
      <c r="U17" s="309"/>
      <c r="V17" s="46"/>
      <c r="W17" s="46"/>
      <c r="X17" s="34"/>
      <c r="Y17" s="257"/>
      <c r="Z17" s="256">
        <f t="shared" ref="Z17" ca="1" si="38">IFERROR(Y17/U$9,"")</f>
        <v>0</v>
      </c>
      <c r="AA17" s="256">
        <f t="shared" ref="AA17" ca="1" si="39">IFERROR(Y17/U$10,"")</f>
        <v>0</v>
      </c>
      <c r="AC17" s="254" t="str">
        <f t="shared" si="2"/>
        <v xml:space="preserve">Other: </v>
      </c>
      <c r="AD17" s="309"/>
      <c r="AE17" s="309"/>
      <c r="AF17" s="46"/>
      <c r="AG17" s="46"/>
      <c r="AH17" s="34"/>
      <c r="AI17" s="257"/>
      <c r="AJ17" s="256">
        <f t="shared" ref="AJ17" ca="1" si="40">IFERROR(AI17/AE$9,"")</f>
        <v>0</v>
      </c>
      <c r="AK17" s="256">
        <f t="shared" ref="AK17" ca="1" si="41">IFERROR(AI17/AE$10,"")</f>
        <v>0</v>
      </c>
      <c r="AM17" s="254" t="str">
        <f t="shared" si="3"/>
        <v xml:space="preserve">Other: </v>
      </c>
      <c r="AN17" s="309"/>
      <c r="AO17" s="309"/>
      <c r="AP17" s="46"/>
      <c r="AQ17" s="46"/>
      <c r="AR17" s="34"/>
      <c r="AS17" s="257"/>
      <c r="AT17" s="256" t="str">
        <f t="shared" ref="AT17" ca="1" si="42">IFERROR(AS17/AO$9,"")</f>
        <v/>
      </c>
      <c r="AU17" s="256" t="str">
        <f t="shared" ref="AU17" ca="1" si="43">IFERROR(AS17/AO$10,"")</f>
        <v/>
      </c>
      <c r="AW17" s="254" t="str">
        <f t="shared" si="4"/>
        <v xml:space="preserve">Other: </v>
      </c>
      <c r="AX17" s="309"/>
      <c r="AY17" s="309"/>
      <c r="AZ17" s="46"/>
      <c r="BA17" s="46"/>
      <c r="BB17" s="34"/>
      <c r="BC17" s="257"/>
      <c r="BD17" s="256" t="str">
        <f t="shared" ref="BD17" ca="1" si="44">IFERROR(BC17/AY$9,"")</f>
        <v/>
      </c>
      <c r="BE17" s="256" t="str">
        <f t="shared" ref="BE17" ca="1" si="45">IFERROR(BC17/AY$10,"")</f>
        <v/>
      </c>
      <c r="BG17" s="254" t="str">
        <f t="shared" si="5"/>
        <v xml:space="preserve">Other: </v>
      </c>
      <c r="BH17" s="309"/>
      <c r="BI17" s="309"/>
      <c r="BJ17" s="46"/>
      <c r="BK17" s="46"/>
      <c r="BL17" s="34"/>
      <c r="BM17" s="257"/>
      <c r="BN17" s="256" t="str">
        <f t="shared" ref="BN17" ca="1" si="46">IFERROR(BM17/BI$9,"")</f>
        <v/>
      </c>
      <c r="BO17" s="256" t="str">
        <f t="shared" ref="BO17" ca="1" si="47">IFERROR(BM17/BI$10,"")</f>
        <v/>
      </c>
      <c r="BQ17" s="254" t="str">
        <f t="shared" si="6"/>
        <v xml:space="preserve">Other: </v>
      </c>
      <c r="BR17" s="309"/>
      <c r="BS17" s="309"/>
      <c r="BT17" s="46"/>
      <c r="BU17" s="46"/>
      <c r="BV17" s="34"/>
      <c r="BW17" s="257"/>
      <c r="BX17" s="256" t="str">
        <f t="shared" ref="BX17" ca="1" si="48">IFERROR(BW17/BS$9,"")</f>
        <v/>
      </c>
      <c r="BY17" s="256" t="str">
        <f t="shared" ref="BY17" ca="1" si="49">IFERROR(BW17/BS$10,"")</f>
        <v/>
      </c>
      <c r="CA17" s="254" t="str">
        <f t="shared" si="7"/>
        <v xml:space="preserve">Other: </v>
      </c>
      <c r="CB17" s="309"/>
      <c r="CC17" s="309"/>
      <c r="CD17" s="46"/>
      <c r="CE17" s="46"/>
      <c r="CF17" s="34"/>
      <c r="CG17" s="257"/>
      <c r="CH17" s="256" t="str">
        <f t="shared" ref="CH17" ca="1" si="50">IFERROR(CG17/CC$9,"")</f>
        <v/>
      </c>
      <c r="CI17" s="256" t="str">
        <f t="shared" ref="CI17" ca="1" si="51">IFERROR(CG17/CC$10,"")</f>
        <v/>
      </c>
      <c r="CK17" s="254" t="str">
        <f t="shared" si="8"/>
        <v xml:space="preserve">Other: </v>
      </c>
      <c r="CL17" s="309"/>
      <c r="CM17" s="309"/>
      <c r="CN17" s="46"/>
      <c r="CO17" s="46"/>
      <c r="CP17" s="34"/>
      <c r="CQ17" s="257"/>
      <c r="CR17" s="256" t="str">
        <f t="shared" ref="CR17" ca="1" si="52">IFERROR(CQ17/CM$9,"")</f>
        <v/>
      </c>
      <c r="CS17" s="256" t="str">
        <f t="shared" ref="CS17" ca="1" si="53">IFERROR(CQ17/CM$10,"")</f>
        <v/>
      </c>
      <c r="CU17" s="254" t="str">
        <f t="shared" si="9"/>
        <v xml:space="preserve">Other: </v>
      </c>
      <c r="CV17" s="309"/>
      <c r="CW17" s="309"/>
      <c r="CX17" s="46"/>
      <c r="CY17" s="46"/>
      <c r="CZ17" s="34"/>
      <c r="DA17" s="257"/>
      <c r="DB17" s="256" t="str">
        <f t="shared" ref="DB17" ca="1" si="54">IFERROR(DA17/CW$9,"")</f>
        <v/>
      </c>
      <c r="DC17" s="256" t="str">
        <f t="shared" ref="DC17" ca="1" si="55">IFERROR(DA17/CW$10,"")</f>
        <v/>
      </c>
    </row>
    <row r="18" spans="1:107" x14ac:dyDescent="0.35">
      <c r="A18" s="254" t="s">
        <v>57</v>
      </c>
      <c r="B18" s="48"/>
      <c r="C18" s="48"/>
      <c r="D18" s="34"/>
      <c r="E18" s="255">
        <f t="shared" si="12"/>
        <v>0</v>
      </c>
      <c r="F18" s="256">
        <f t="shared" si="10"/>
        <v>0</v>
      </c>
      <c r="G18" s="256">
        <f t="shared" si="11"/>
        <v>0</v>
      </c>
      <c r="I18" s="254" t="str">
        <f t="shared" si="0"/>
        <v xml:space="preserve">Other: </v>
      </c>
      <c r="J18" s="309"/>
      <c r="K18" s="309"/>
      <c r="L18" s="46"/>
      <c r="M18" s="46"/>
      <c r="N18" s="34"/>
      <c r="O18" s="257"/>
      <c r="P18" s="256">
        <f t="shared" ca="1" si="13"/>
        <v>0</v>
      </c>
      <c r="Q18" s="256">
        <f t="shared" ca="1" si="14"/>
        <v>0</v>
      </c>
      <c r="S18" s="254" t="str">
        <f t="shared" si="1"/>
        <v xml:space="preserve">Other: </v>
      </c>
      <c r="T18" s="309"/>
      <c r="U18" s="309"/>
      <c r="V18" s="46"/>
      <c r="W18" s="46"/>
      <c r="X18" s="34"/>
      <c r="Y18" s="257"/>
      <c r="Z18" s="256">
        <f t="shared" ca="1" si="15"/>
        <v>0</v>
      </c>
      <c r="AA18" s="256">
        <f t="shared" ca="1" si="16"/>
        <v>0</v>
      </c>
      <c r="AC18" s="254" t="str">
        <f t="shared" si="2"/>
        <v xml:space="preserve">Other: </v>
      </c>
      <c r="AD18" s="309"/>
      <c r="AE18" s="309"/>
      <c r="AF18" s="46"/>
      <c r="AG18" s="46"/>
      <c r="AH18" s="34"/>
      <c r="AI18" s="257"/>
      <c r="AJ18" s="256">
        <f t="shared" ca="1" si="17"/>
        <v>0</v>
      </c>
      <c r="AK18" s="256">
        <f t="shared" ca="1" si="18"/>
        <v>0</v>
      </c>
      <c r="AM18" s="254" t="str">
        <f t="shared" si="3"/>
        <v xml:space="preserve">Other: </v>
      </c>
      <c r="AN18" s="309"/>
      <c r="AO18" s="309"/>
      <c r="AP18" s="46"/>
      <c r="AQ18" s="46"/>
      <c r="AR18" s="34"/>
      <c r="AS18" s="257"/>
      <c r="AT18" s="256" t="str">
        <f t="shared" ca="1" si="19"/>
        <v/>
      </c>
      <c r="AU18" s="256" t="str">
        <f t="shared" ca="1" si="20"/>
        <v/>
      </c>
      <c r="AW18" s="254" t="str">
        <f t="shared" si="4"/>
        <v xml:space="preserve">Other: </v>
      </c>
      <c r="AX18" s="309"/>
      <c r="AY18" s="309"/>
      <c r="AZ18" s="46"/>
      <c r="BA18" s="46"/>
      <c r="BB18" s="34"/>
      <c r="BC18" s="257"/>
      <c r="BD18" s="256" t="str">
        <f t="shared" ca="1" si="21"/>
        <v/>
      </c>
      <c r="BE18" s="256" t="str">
        <f t="shared" ca="1" si="22"/>
        <v/>
      </c>
      <c r="BG18" s="254" t="str">
        <f t="shared" si="5"/>
        <v xml:space="preserve">Other: </v>
      </c>
      <c r="BH18" s="309"/>
      <c r="BI18" s="309"/>
      <c r="BJ18" s="46"/>
      <c r="BK18" s="46"/>
      <c r="BL18" s="34"/>
      <c r="BM18" s="257"/>
      <c r="BN18" s="256" t="str">
        <f t="shared" ca="1" si="23"/>
        <v/>
      </c>
      <c r="BO18" s="256" t="str">
        <f t="shared" ca="1" si="24"/>
        <v/>
      </c>
      <c r="BQ18" s="254" t="str">
        <f t="shared" si="6"/>
        <v xml:space="preserve">Other: </v>
      </c>
      <c r="BR18" s="309"/>
      <c r="BS18" s="309"/>
      <c r="BT18" s="46"/>
      <c r="BU18" s="46"/>
      <c r="BV18" s="34"/>
      <c r="BW18" s="257"/>
      <c r="BX18" s="256" t="str">
        <f t="shared" ca="1" si="25"/>
        <v/>
      </c>
      <c r="BY18" s="256" t="str">
        <f t="shared" ca="1" si="26"/>
        <v/>
      </c>
      <c r="CA18" s="254" t="str">
        <f t="shared" si="7"/>
        <v xml:space="preserve">Other: </v>
      </c>
      <c r="CB18" s="309"/>
      <c r="CC18" s="309"/>
      <c r="CD18" s="46"/>
      <c r="CE18" s="46"/>
      <c r="CF18" s="34"/>
      <c r="CG18" s="257"/>
      <c r="CH18" s="256" t="str">
        <f t="shared" ca="1" si="27"/>
        <v/>
      </c>
      <c r="CI18" s="256" t="str">
        <f t="shared" ca="1" si="28"/>
        <v/>
      </c>
      <c r="CK18" s="254" t="str">
        <f t="shared" si="8"/>
        <v xml:space="preserve">Other: </v>
      </c>
      <c r="CL18" s="309"/>
      <c r="CM18" s="309"/>
      <c r="CN18" s="46"/>
      <c r="CO18" s="46"/>
      <c r="CP18" s="34"/>
      <c r="CQ18" s="257"/>
      <c r="CR18" s="256" t="str">
        <f t="shared" ca="1" si="29"/>
        <v/>
      </c>
      <c r="CS18" s="256" t="str">
        <f t="shared" ca="1" si="30"/>
        <v/>
      </c>
      <c r="CU18" s="254" t="str">
        <f t="shared" si="9"/>
        <v xml:space="preserve">Other: </v>
      </c>
      <c r="CV18" s="309"/>
      <c r="CW18" s="309"/>
      <c r="CX18" s="46"/>
      <c r="CY18" s="46"/>
      <c r="CZ18" s="34"/>
      <c r="DA18" s="257"/>
      <c r="DB18" s="256" t="str">
        <f t="shared" ca="1" si="31"/>
        <v/>
      </c>
      <c r="DC18" s="256" t="str">
        <f t="shared" ca="1" si="32"/>
        <v/>
      </c>
    </row>
    <row r="19" spans="1:107" s="40" customFormat="1" x14ac:dyDescent="0.35">
      <c r="A19" s="258" t="s">
        <v>59</v>
      </c>
      <c r="B19" s="49"/>
      <c r="C19" s="49"/>
      <c r="D19" s="50"/>
      <c r="E19" s="259">
        <f>SUM(E14:E18)</f>
        <v>0</v>
      </c>
      <c r="F19" s="259">
        <f>SUM(F14:F18)</f>
        <v>0</v>
      </c>
      <c r="G19" s="259">
        <f>SUM(G14:G18)</f>
        <v>0</v>
      </c>
      <c r="I19" s="258" t="str">
        <f t="shared" si="0"/>
        <v>Total Committed Sources of Funds</v>
      </c>
      <c r="J19" s="49"/>
      <c r="K19" s="49"/>
      <c r="L19" s="49"/>
      <c r="M19" s="49"/>
      <c r="N19" s="50"/>
      <c r="O19" s="259">
        <f>SUM(O14:O18)</f>
        <v>0</v>
      </c>
      <c r="P19" s="259">
        <f ca="1">SUM(P14:P18)</f>
        <v>0</v>
      </c>
      <c r="Q19" s="259">
        <f ca="1">SUM(Q14:Q18)</f>
        <v>0</v>
      </c>
      <c r="S19" s="258" t="str">
        <f t="shared" si="1"/>
        <v>Total Committed Sources of Funds</v>
      </c>
      <c r="T19" s="49"/>
      <c r="U19" s="49"/>
      <c r="V19" s="49"/>
      <c r="W19" s="49"/>
      <c r="X19" s="50"/>
      <c r="Y19" s="259">
        <f>SUM(Y14:Y18)</f>
        <v>0</v>
      </c>
      <c r="Z19" s="259">
        <f ca="1">SUM(Z14:Z18)</f>
        <v>0</v>
      </c>
      <c r="AA19" s="259">
        <f ca="1">SUM(AA14:AA18)</f>
        <v>0</v>
      </c>
      <c r="AC19" s="258" t="str">
        <f t="shared" si="2"/>
        <v>Total Committed Sources of Funds</v>
      </c>
      <c r="AD19" s="49"/>
      <c r="AE19" s="49"/>
      <c r="AF19" s="49"/>
      <c r="AG19" s="49"/>
      <c r="AH19" s="50"/>
      <c r="AI19" s="259">
        <f>SUM(AI14:AI18)</f>
        <v>0</v>
      </c>
      <c r="AJ19" s="259">
        <f ca="1">SUM(AJ14:AJ18)</f>
        <v>0</v>
      </c>
      <c r="AK19" s="259">
        <f ca="1">SUM(AK14:AK18)</f>
        <v>0</v>
      </c>
      <c r="AM19" s="258" t="str">
        <f t="shared" si="3"/>
        <v>Total Committed Sources of Funds</v>
      </c>
      <c r="AN19" s="49"/>
      <c r="AO19" s="49"/>
      <c r="AP19" s="49"/>
      <c r="AQ19" s="49"/>
      <c r="AR19" s="50"/>
      <c r="AS19" s="259">
        <f>SUM(AS14:AS18)</f>
        <v>0</v>
      </c>
      <c r="AT19" s="259">
        <f ca="1">SUM(AT14:AT18)</f>
        <v>0</v>
      </c>
      <c r="AU19" s="259">
        <f ca="1">SUM(AU14:AU18)</f>
        <v>0</v>
      </c>
      <c r="AW19" s="258" t="str">
        <f t="shared" si="4"/>
        <v>Total Committed Sources of Funds</v>
      </c>
      <c r="AX19" s="49"/>
      <c r="AY19" s="49"/>
      <c r="AZ19" s="49"/>
      <c r="BA19" s="49"/>
      <c r="BB19" s="50"/>
      <c r="BC19" s="259">
        <f>SUM(BC14:BC18)</f>
        <v>0</v>
      </c>
      <c r="BD19" s="259">
        <f ca="1">SUM(BD14:BD18)</f>
        <v>0</v>
      </c>
      <c r="BE19" s="259">
        <f ca="1">SUM(BE14:BE18)</f>
        <v>0</v>
      </c>
      <c r="BG19" s="258" t="str">
        <f t="shared" si="5"/>
        <v>Total Committed Sources of Funds</v>
      </c>
      <c r="BH19" s="49"/>
      <c r="BI19" s="49"/>
      <c r="BJ19" s="49"/>
      <c r="BK19" s="49"/>
      <c r="BL19" s="50"/>
      <c r="BM19" s="259">
        <f>SUM(BM14:BM18)</f>
        <v>0</v>
      </c>
      <c r="BN19" s="259">
        <f ca="1">SUM(BN14:BN18)</f>
        <v>0</v>
      </c>
      <c r="BO19" s="259">
        <f ca="1">SUM(BO14:BO18)</f>
        <v>0</v>
      </c>
      <c r="BQ19" s="258" t="str">
        <f t="shared" si="6"/>
        <v>Total Committed Sources of Funds</v>
      </c>
      <c r="BR19" s="49"/>
      <c r="BS19" s="49"/>
      <c r="BT19" s="49"/>
      <c r="BU19" s="49"/>
      <c r="BV19" s="50"/>
      <c r="BW19" s="259">
        <f>SUM(BW14:BW18)</f>
        <v>0</v>
      </c>
      <c r="BX19" s="259">
        <f ca="1">SUM(BX14:BX18)</f>
        <v>0</v>
      </c>
      <c r="BY19" s="259">
        <f ca="1">SUM(BY14:BY18)</f>
        <v>0</v>
      </c>
      <c r="CA19" s="258" t="str">
        <f t="shared" si="7"/>
        <v>Total Committed Sources of Funds</v>
      </c>
      <c r="CB19" s="49"/>
      <c r="CC19" s="49"/>
      <c r="CD19" s="49"/>
      <c r="CE19" s="49"/>
      <c r="CF19" s="50"/>
      <c r="CG19" s="259">
        <f>SUM(CG14:CG18)</f>
        <v>0</v>
      </c>
      <c r="CH19" s="259">
        <f ca="1">SUM(CH14:CH18)</f>
        <v>0</v>
      </c>
      <c r="CI19" s="259">
        <f ca="1">SUM(CI14:CI18)</f>
        <v>0</v>
      </c>
      <c r="CK19" s="258" t="str">
        <f t="shared" si="8"/>
        <v>Total Committed Sources of Funds</v>
      </c>
      <c r="CL19" s="49"/>
      <c r="CM19" s="49"/>
      <c r="CN19" s="49"/>
      <c r="CO19" s="49"/>
      <c r="CP19" s="50"/>
      <c r="CQ19" s="259">
        <f>SUM(CQ14:CQ18)</f>
        <v>0</v>
      </c>
      <c r="CR19" s="259">
        <f ca="1">SUM(CR14:CR18)</f>
        <v>0</v>
      </c>
      <c r="CS19" s="259">
        <f ca="1">SUM(CS14:CS18)</f>
        <v>0</v>
      </c>
      <c r="CU19" s="258" t="str">
        <f t="shared" si="9"/>
        <v>Total Committed Sources of Funds</v>
      </c>
      <c r="CV19" s="49"/>
      <c r="CW19" s="49"/>
      <c r="CX19" s="49"/>
      <c r="CY19" s="49"/>
      <c r="CZ19" s="50"/>
      <c r="DA19" s="259">
        <f>SUM(DA14:DA18)</f>
        <v>0</v>
      </c>
      <c r="DB19" s="259">
        <f ca="1">SUM(DB14:DB18)</f>
        <v>0</v>
      </c>
      <c r="DC19" s="259">
        <f ca="1">SUM(DC14:DC18)</f>
        <v>0</v>
      </c>
    </row>
    <row r="20" spans="1:107" s="40" customFormat="1" x14ac:dyDescent="0.35">
      <c r="A20" s="51"/>
      <c r="B20" s="52"/>
      <c r="C20" s="52"/>
      <c r="D20" s="53"/>
      <c r="E20" s="54"/>
      <c r="F20" s="54"/>
      <c r="G20" s="54"/>
      <c r="I20" s="51"/>
      <c r="J20" s="52"/>
      <c r="K20" s="52"/>
      <c r="L20" s="52"/>
      <c r="M20" s="52"/>
      <c r="N20" s="53"/>
      <c r="O20" s="54"/>
      <c r="P20" s="54"/>
      <c r="Q20" s="54"/>
      <c r="S20" s="51"/>
      <c r="T20" s="52"/>
      <c r="U20" s="52"/>
      <c r="V20" s="52"/>
      <c r="W20" s="52"/>
      <c r="X20" s="53"/>
      <c r="Y20" s="54"/>
      <c r="Z20" s="54"/>
      <c r="AA20" s="54"/>
      <c r="AC20" s="51"/>
      <c r="AD20" s="52"/>
      <c r="AE20" s="52"/>
      <c r="AF20" s="52"/>
      <c r="AG20" s="52"/>
      <c r="AH20" s="53"/>
      <c r="AI20" s="54"/>
      <c r="AJ20" s="54"/>
      <c r="AK20" s="54"/>
      <c r="AM20" s="51"/>
      <c r="AN20" s="52"/>
      <c r="AO20" s="52"/>
      <c r="AP20" s="52"/>
      <c r="AQ20" s="52"/>
      <c r="AR20" s="53"/>
      <c r="AS20" s="54"/>
      <c r="AT20" s="54"/>
      <c r="AU20" s="54"/>
      <c r="AW20" s="51"/>
      <c r="AX20" s="52"/>
      <c r="AY20" s="52"/>
      <c r="AZ20" s="52"/>
      <c r="BA20" s="52"/>
      <c r="BB20" s="53"/>
      <c r="BC20" s="54"/>
      <c r="BD20" s="54"/>
      <c r="BE20" s="54"/>
      <c r="BG20" s="51"/>
      <c r="BH20" s="52"/>
      <c r="BI20" s="52"/>
      <c r="BJ20" s="52"/>
      <c r="BK20" s="52"/>
      <c r="BL20" s="53"/>
      <c r="BM20" s="54"/>
      <c r="BN20" s="54"/>
      <c r="BO20" s="54"/>
      <c r="BQ20" s="51"/>
      <c r="BR20" s="52"/>
      <c r="BS20" s="52"/>
      <c r="BT20" s="52"/>
      <c r="BU20" s="52"/>
      <c r="BV20" s="53"/>
      <c r="BW20" s="54"/>
      <c r="BX20" s="54"/>
      <c r="BY20" s="54"/>
      <c r="CA20" s="51"/>
      <c r="CB20" s="52"/>
      <c r="CC20" s="52"/>
      <c r="CD20" s="52"/>
      <c r="CE20" s="52"/>
      <c r="CF20" s="53"/>
      <c r="CG20" s="54"/>
      <c r="CH20" s="54"/>
      <c r="CI20" s="54"/>
      <c r="CK20" s="51"/>
      <c r="CL20" s="52"/>
      <c r="CM20" s="52"/>
      <c r="CN20" s="52"/>
      <c r="CO20" s="52"/>
      <c r="CP20" s="53"/>
      <c r="CQ20" s="54"/>
      <c r="CR20" s="54"/>
      <c r="CS20" s="54"/>
      <c r="CU20" s="51"/>
      <c r="CV20" s="52"/>
      <c r="CW20" s="52"/>
      <c r="CX20" s="52"/>
      <c r="CY20" s="52"/>
      <c r="CZ20" s="53"/>
      <c r="DA20" s="54"/>
      <c r="DB20" s="54"/>
      <c r="DC20" s="54"/>
    </row>
    <row r="21" spans="1:107" s="40" customFormat="1" x14ac:dyDescent="0.35">
      <c r="A21" s="253" t="s">
        <v>60</v>
      </c>
      <c r="B21" s="45"/>
      <c r="C21" s="45"/>
      <c r="D21" s="33"/>
      <c r="E21" s="6"/>
      <c r="F21" s="6"/>
      <c r="G21" s="6"/>
      <c r="I21" s="253" t="str">
        <f t="shared" si="0"/>
        <v>Pending/Proposed Sources of Funds</v>
      </c>
      <c r="J21" s="45"/>
      <c r="K21" s="45"/>
      <c r="L21" s="45"/>
      <c r="M21" s="35"/>
      <c r="N21" s="33"/>
      <c r="O21" s="6"/>
      <c r="P21" s="6"/>
      <c r="Q21" s="6"/>
      <c r="S21" s="253" t="str">
        <f t="shared" si="1"/>
        <v>Pending/Proposed Sources of Funds</v>
      </c>
      <c r="T21" s="45"/>
      <c r="U21" s="45"/>
      <c r="V21" s="45"/>
      <c r="W21" s="35"/>
      <c r="X21" s="33"/>
      <c r="Y21" s="6"/>
      <c r="Z21" s="6"/>
      <c r="AA21" s="6"/>
      <c r="AC21" s="253" t="str">
        <f t="shared" si="2"/>
        <v>Pending/Proposed Sources of Funds</v>
      </c>
      <c r="AD21" s="45"/>
      <c r="AE21" s="45"/>
      <c r="AF21" s="45"/>
      <c r="AG21" s="35"/>
      <c r="AH21" s="33"/>
      <c r="AI21" s="6"/>
      <c r="AJ21" s="6"/>
      <c r="AK21" s="6"/>
      <c r="AM21" s="253" t="str">
        <f t="shared" si="3"/>
        <v>Pending/Proposed Sources of Funds</v>
      </c>
      <c r="AN21" s="45"/>
      <c r="AO21" s="45"/>
      <c r="AP21" s="45"/>
      <c r="AQ21" s="35"/>
      <c r="AR21" s="33"/>
      <c r="AS21" s="6"/>
      <c r="AT21" s="6"/>
      <c r="AU21" s="6"/>
      <c r="AW21" s="253" t="str">
        <f t="shared" si="4"/>
        <v>Pending/Proposed Sources of Funds</v>
      </c>
      <c r="AX21" s="45"/>
      <c r="AY21" s="45"/>
      <c r="AZ21" s="45"/>
      <c r="BA21" s="35"/>
      <c r="BB21" s="33"/>
      <c r="BC21" s="6"/>
      <c r="BD21" s="6"/>
      <c r="BE21" s="6"/>
      <c r="BG21" s="253" t="str">
        <f t="shared" si="5"/>
        <v>Pending/Proposed Sources of Funds</v>
      </c>
      <c r="BH21" s="45"/>
      <c r="BI21" s="45"/>
      <c r="BJ21" s="45"/>
      <c r="BK21" s="35"/>
      <c r="BL21" s="33"/>
      <c r="BM21" s="6"/>
      <c r="BN21" s="6"/>
      <c r="BO21" s="6"/>
      <c r="BQ21" s="253" t="str">
        <f t="shared" si="6"/>
        <v>Pending/Proposed Sources of Funds</v>
      </c>
      <c r="BR21" s="45"/>
      <c r="BS21" s="45"/>
      <c r="BT21" s="45"/>
      <c r="BU21" s="35"/>
      <c r="BV21" s="33"/>
      <c r="BW21" s="6"/>
      <c r="BX21" s="6"/>
      <c r="BY21" s="6"/>
      <c r="CA21" s="253" t="str">
        <f t="shared" si="7"/>
        <v>Pending/Proposed Sources of Funds</v>
      </c>
      <c r="CB21" s="45"/>
      <c r="CC21" s="45"/>
      <c r="CD21" s="45"/>
      <c r="CE21" s="35"/>
      <c r="CF21" s="33"/>
      <c r="CG21" s="6"/>
      <c r="CH21" s="6"/>
      <c r="CI21" s="6"/>
      <c r="CK21" s="253" t="str">
        <f t="shared" si="8"/>
        <v>Pending/Proposed Sources of Funds</v>
      </c>
      <c r="CL21" s="45"/>
      <c r="CM21" s="45"/>
      <c r="CN21" s="45"/>
      <c r="CO21" s="35"/>
      <c r="CP21" s="33"/>
      <c r="CQ21" s="6"/>
      <c r="CR21" s="6"/>
      <c r="CS21" s="6"/>
      <c r="CU21" s="253" t="str">
        <f t="shared" si="9"/>
        <v>Pending/Proposed Sources of Funds</v>
      </c>
      <c r="CV21" s="45"/>
      <c r="CW21" s="45"/>
      <c r="CX21" s="45"/>
      <c r="CY21" s="35"/>
      <c r="CZ21" s="33"/>
      <c r="DA21" s="6"/>
      <c r="DB21" s="6"/>
      <c r="DC21" s="6"/>
    </row>
    <row r="22" spans="1:107" s="40" customFormat="1" x14ac:dyDescent="0.35">
      <c r="A22" s="254" t="s">
        <v>199</v>
      </c>
      <c r="B22" s="46"/>
      <c r="C22" s="46"/>
      <c r="D22" s="34"/>
      <c r="E22" s="255">
        <f>SUM(O22,Y22,AI22,AS22,BC22,BM22,BW22,CG22,CQ22,DA22)</f>
        <v>10000</v>
      </c>
      <c r="F22" s="255">
        <f>IFERROR(E22/C9,"")</f>
        <v>1666.6666666666667</v>
      </c>
      <c r="G22" s="256">
        <f t="shared" ref="G22:G25" si="56">IFERROR(E22/$C$10,"")</f>
        <v>1.1904761904761905</v>
      </c>
      <c r="I22" s="254" t="str">
        <f t="shared" si="0"/>
        <v>FSDP Request</v>
      </c>
      <c r="J22" s="46"/>
      <c r="K22" s="46"/>
      <c r="L22" s="46"/>
      <c r="M22" s="36"/>
      <c r="N22" s="34"/>
      <c r="O22" s="257">
        <v>10000</v>
      </c>
      <c r="P22" s="256">
        <f t="shared" ref="P22:P25" ca="1" si="57">IFERROR(O22/K$9,"")</f>
        <v>5000</v>
      </c>
      <c r="Q22" s="256">
        <f t="shared" ref="Q22:Q25" ca="1" si="58">IFERROR(O22/K$10,"")</f>
        <v>2.2727272727272729</v>
      </c>
      <c r="S22" s="254" t="str">
        <f t="shared" si="1"/>
        <v>FSDP Request</v>
      </c>
      <c r="T22" s="46"/>
      <c r="U22" s="46"/>
      <c r="V22" s="46"/>
      <c r="W22" s="36"/>
      <c r="X22" s="34"/>
      <c r="Y22" s="257"/>
      <c r="Z22" s="256">
        <f t="shared" ref="Z22:Z25" ca="1" si="59">IFERROR(Y22/U$9,"")</f>
        <v>0</v>
      </c>
      <c r="AA22" s="256">
        <f t="shared" ref="AA22:AA25" ca="1" si="60">IFERROR(Y22/U$10,"")</f>
        <v>0</v>
      </c>
      <c r="AC22" s="254" t="str">
        <f t="shared" si="2"/>
        <v>FSDP Request</v>
      </c>
      <c r="AD22" s="46"/>
      <c r="AE22" s="46"/>
      <c r="AF22" s="46"/>
      <c r="AG22" s="36"/>
      <c r="AH22" s="34"/>
      <c r="AI22" s="257"/>
      <c r="AJ22" s="256">
        <f t="shared" ref="AJ22:AJ25" ca="1" si="61">IFERROR(AI22/AE$9,"")</f>
        <v>0</v>
      </c>
      <c r="AK22" s="256">
        <f t="shared" ref="AK22:AK25" ca="1" si="62">IFERROR(AI22/AE$10,"")</f>
        <v>0</v>
      </c>
      <c r="AM22" s="254" t="str">
        <f t="shared" si="3"/>
        <v>FSDP Request</v>
      </c>
      <c r="AN22" s="46"/>
      <c r="AO22" s="46"/>
      <c r="AP22" s="46"/>
      <c r="AQ22" s="36"/>
      <c r="AR22" s="34"/>
      <c r="AS22" s="257"/>
      <c r="AT22" s="256" t="str">
        <f t="shared" ref="AT22:AT25" ca="1" si="63">IFERROR(AS22/AO$9,"")</f>
        <v/>
      </c>
      <c r="AU22" s="256" t="str">
        <f t="shared" ref="AU22:AU25" ca="1" si="64">IFERROR(AS22/AO$10,"")</f>
        <v/>
      </c>
      <c r="AW22" s="254" t="str">
        <f t="shared" si="4"/>
        <v>FSDP Request</v>
      </c>
      <c r="AX22" s="46"/>
      <c r="AY22" s="46"/>
      <c r="AZ22" s="46"/>
      <c r="BA22" s="36"/>
      <c r="BB22" s="34"/>
      <c r="BC22" s="257"/>
      <c r="BD22" s="256" t="str">
        <f t="shared" ref="BD22:BD25" ca="1" si="65">IFERROR(BC22/AY$9,"")</f>
        <v/>
      </c>
      <c r="BE22" s="256" t="str">
        <f t="shared" ref="BE22:BE25" ca="1" si="66">IFERROR(BC22/AY$10,"")</f>
        <v/>
      </c>
      <c r="BG22" s="254" t="str">
        <f t="shared" si="5"/>
        <v>FSDP Request</v>
      </c>
      <c r="BH22" s="46"/>
      <c r="BI22" s="46"/>
      <c r="BJ22" s="46"/>
      <c r="BK22" s="36"/>
      <c r="BL22" s="34"/>
      <c r="BM22" s="257"/>
      <c r="BN22" s="256" t="str">
        <f t="shared" ref="BN22:BN25" ca="1" si="67">IFERROR(BM22/BI$9,"")</f>
        <v/>
      </c>
      <c r="BO22" s="256" t="str">
        <f t="shared" ref="BO22:BO25" ca="1" si="68">IFERROR(BM22/BI$10,"")</f>
        <v/>
      </c>
      <c r="BQ22" s="254" t="str">
        <f t="shared" si="6"/>
        <v>FSDP Request</v>
      </c>
      <c r="BR22" s="46"/>
      <c r="BS22" s="46"/>
      <c r="BT22" s="46"/>
      <c r="BU22" s="36"/>
      <c r="BV22" s="34"/>
      <c r="BW22" s="257"/>
      <c r="BX22" s="256" t="str">
        <f t="shared" ref="BX22:BX25" ca="1" si="69">IFERROR(BW22/BS$9,"")</f>
        <v/>
      </c>
      <c r="BY22" s="256" t="str">
        <f t="shared" ref="BY22:BY25" ca="1" si="70">IFERROR(BW22/BS$10,"")</f>
        <v/>
      </c>
      <c r="CA22" s="254" t="str">
        <f t="shared" si="7"/>
        <v>FSDP Request</v>
      </c>
      <c r="CB22" s="46"/>
      <c r="CC22" s="46"/>
      <c r="CD22" s="46"/>
      <c r="CE22" s="36"/>
      <c r="CF22" s="34"/>
      <c r="CG22" s="257"/>
      <c r="CH22" s="256" t="str">
        <f t="shared" ref="CH22:CH25" ca="1" si="71">IFERROR(CG22/CC$9,"")</f>
        <v/>
      </c>
      <c r="CI22" s="256" t="str">
        <f t="shared" ref="CI22:CI25" ca="1" si="72">IFERROR(CG22/CC$10,"")</f>
        <v/>
      </c>
      <c r="CK22" s="254" t="str">
        <f t="shared" si="8"/>
        <v>FSDP Request</v>
      </c>
      <c r="CL22" s="46"/>
      <c r="CM22" s="46"/>
      <c r="CN22" s="46"/>
      <c r="CO22" s="36"/>
      <c r="CP22" s="34"/>
      <c r="CQ22" s="257"/>
      <c r="CR22" s="256" t="str">
        <f t="shared" ref="CR22:CR25" ca="1" si="73">IFERROR(CQ22/CM$9,"")</f>
        <v/>
      </c>
      <c r="CS22" s="256" t="str">
        <f t="shared" ref="CS22:CS25" ca="1" si="74">IFERROR(CQ22/CM$10,"")</f>
        <v/>
      </c>
      <c r="CU22" s="254" t="str">
        <f t="shared" si="9"/>
        <v>FSDP Request</v>
      </c>
      <c r="CV22" s="46"/>
      <c r="CW22" s="46"/>
      <c r="CX22" s="46"/>
      <c r="CY22" s="36"/>
      <c r="CZ22" s="34"/>
      <c r="DA22" s="257"/>
      <c r="DB22" s="256" t="str">
        <f t="shared" ref="DB22:DB25" ca="1" si="75">IFERROR(DA22/CW$9,"")</f>
        <v/>
      </c>
      <c r="DC22" s="256" t="str">
        <f t="shared" ref="DC22:DC25" ca="1" si="76">IFERROR(DA22/CW$10,"")</f>
        <v/>
      </c>
    </row>
    <row r="23" spans="1:107" s="40" customFormat="1" x14ac:dyDescent="0.35">
      <c r="A23" s="254" t="s">
        <v>61</v>
      </c>
      <c r="B23" s="46"/>
      <c r="C23" s="46"/>
      <c r="D23" s="34"/>
      <c r="E23" s="255">
        <f t="shared" ref="E23:E25" si="77">SUM(O23,Y23,AI23,AS23,BC23,BM23,BW23,CG23,CQ23,DA23)</f>
        <v>0</v>
      </c>
      <c r="F23" s="256">
        <f t="shared" ref="F23:F25" si="78">IFERROR(E23/$C$9,"")</f>
        <v>0</v>
      </c>
      <c r="G23" s="256">
        <f t="shared" si="56"/>
        <v>0</v>
      </c>
      <c r="I23" s="254" t="str">
        <f t="shared" si="0"/>
        <v>FHLB</v>
      </c>
      <c r="J23" s="46"/>
      <c r="K23" s="46"/>
      <c r="L23" s="46"/>
      <c r="M23" s="36"/>
      <c r="N23" s="34"/>
      <c r="O23" s="257"/>
      <c r="P23" s="256">
        <f t="shared" ca="1" si="57"/>
        <v>0</v>
      </c>
      <c r="Q23" s="256">
        <f t="shared" ca="1" si="58"/>
        <v>0</v>
      </c>
      <c r="S23" s="254" t="str">
        <f t="shared" si="1"/>
        <v>FHLB</v>
      </c>
      <c r="T23" s="46"/>
      <c r="U23" s="46"/>
      <c r="V23" s="46"/>
      <c r="W23" s="36"/>
      <c r="X23" s="34"/>
      <c r="Y23" s="257"/>
      <c r="Z23" s="256">
        <f t="shared" ca="1" si="59"/>
        <v>0</v>
      </c>
      <c r="AA23" s="256">
        <f t="shared" ca="1" si="60"/>
        <v>0</v>
      </c>
      <c r="AC23" s="254" t="str">
        <f t="shared" si="2"/>
        <v>FHLB</v>
      </c>
      <c r="AD23" s="46"/>
      <c r="AE23" s="46"/>
      <c r="AF23" s="46"/>
      <c r="AG23" s="36"/>
      <c r="AH23" s="34"/>
      <c r="AI23" s="257"/>
      <c r="AJ23" s="256">
        <f t="shared" ca="1" si="61"/>
        <v>0</v>
      </c>
      <c r="AK23" s="256">
        <f t="shared" ca="1" si="62"/>
        <v>0</v>
      </c>
      <c r="AM23" s="254" t="str">
        <f t="shared" si="3"/>
        <v>FHLB</v>
      </c>
      <c r="AN23" s="46"/>
      <c r="AO23" s="46"/>
      <c r="AP23" s="46"/>
      <c r="AQ23" s="36"/>
      <c r="AR23" s="34"/>
      <c r="AS23" s="257"/>
      <c r="AT23" s="256" t="str">
        <f t="shared" ca="1" si="63"/>
        <v/>
      </c>
      <c r="AU23" s="256" t="str">
        <f t="shared" ca="1" si="64"/>
        <v/>
      </c>
      <c r="AW23" s="254" t="str">
        <f t="shared" si="4"/>
        <v>FHLB</v>
      </c>
      <c r="AX23" s="46"/>
      <c r="AY23" s="46"/>
      <c r="AZ23" s="46"/>
      <c r="BA23" s="36"/>
      <c r="BB23" s="34"/>
      <c r="BC23" s="257"/>
      <c r="BD23" s="256" t="str">
        <f t="shared" ca="1" si="65"/>
        <v/>
      </c>
      <c r="BE23" s="256" t="str">
        <f t="shared" ca="1" si="66"/>
        <v/>
      </c>
      <c r="BG23" s="254" t="str">
        <f t="shared" si="5"/>
        <v>FHLB</v>
      </c>
      <c r="BH23" s="46"/>
      <c r="BI23" s="46"/>
      <c r="BJ23" s="46"/>
      <c r="BK23" s="36"/>
      <c r="BL23" s="34"/>
      <c r="BM23" s="257"/>
      <c r="BN23" s="256" t="str">
        <f t="shared" ca="1" si="67"/>
        <v/>
      </c>
      <c r="BO23" s="256" t="str">
        <f t="shared" ca="1" si="68"/>
        <v/>
      </c>
      <c r="BQ23" s="254" t="str">
        <f t="shared" si="6"/>
        <v>FHLB</v>
      </c>
      <c r="BR23" s="46"/>
      <c r="BS23" s="46"/>
      <c r="BT23" s="46"/>
      <c r="BU23" s="36"/>
      <c r="BV23" s="34"/>
      <c r="BW23" s="257"/>
      <c r="BX23" s="256" t="str">
        <f t="shared" ca="1" si="69"/>
        <v/>
      </c>
      <c r="BY23" s="256" t="str">
        <f t="shared" ca="1" si="70"/>
        <v/>
      </c>
      <c r="CA23" s="254" t="str">
        <f t="shared" si="7"/>
        <v>FHLB</v>
      </c>
      <c r="CB23" s="46"/>
      <c r="CC23" s="46"/>
      <c r="CD23" s="46"/>
      <c r="CE23" s="36"/>
      <c r="CF23" s="34"/>
      <c r="CG23" s="257"/>
      <c r="CH23" s="256" t="str">
        <f t="shared" ca="1" si="71"/>
        <v/>
      </c>
      <c r="CI23" s="256" t="str">
        <f t="shared" ca="1" si="72"/>
        <v/>
      </c>
      <c r="CK23" s="254" t="str">
        <f t="shared" si="8"/>
        <v>FHLB</v>
      </c>
      <c r="CL23" s="46"/>
      <c r="CM23" s="46"/>
      <c r="CN23" s="46"/>
      <c r="CO23" s="36"/>
      <c r="CP23" s="34"/>
      <c r="CQ23" s="257"/>
      <c r="CR23" s="256" t="str">
        <f t="shared" ca="1" si="73"/>
        <v/>
      </c>
      <c r="CS23" s="256" t="str">
        <f t="shared" ca="1" si="74"/>
        <v/>
      </c>
      <c r="CU23" s="254" t="str">
        <f t="shared" si="9"/>
        <v>FHLB</v>
      </c>
      <c r="CV23" s="46"/>
      <c r="CW23" s="46"/>
      <c r="CX23" s="46"/>
      <c r="CY23" s="36"/>
      <c r="CZ23" s="34"/>
      <c r="DA23" s="257"/>
      <c r="DB23" s="256" t="str">
        <f t="shared" ca="1" si="75"/>
        <v/>
      </c>
      <c r="DC23" s="256" t="str">
        <f t="shared" ca="1" si="76"/>
        <v/>
      </c>
    </row>
    <row r="24" spans="1:107" x14ac:dyDescent="0.35">
      <c r="A24" s="254" t="s">
        <v>56</v>
      </c>
      <c r="B24" s="48"/>
      <c r="C24" s="48"/>
      <c r="D24" s="34"/>
      <c r="E24" s="255">
        <f t="shared" si="77"/>
        <v>0</v>
      </c>
      <c r="F24" s="256">
        <f t="shared" si="78"/>
        <v>0</v>
      </c>
      <c r="G24" s="256">
        <f t="shared" si="56"/>
        <v>0</v>
      </c>
      <c r="I24" s="254" t="str">
        <f t="shared" si="0"/>
        <v>Other:</v>
      </c>
      <c r="J24" s="309"/>
      <c r="K24" s="309"/>
      <c r="L24" s="46"/>
      <c r="M24" s="36"/>
      <c r="N24" s="34"/>
      <c r="O24" s="257"/>
      <c r="P24" s="256">
        <f t="shared" ca="1" si="57"/>
        <v>0</v>
      </c>
      <c r="Q24" s="256">
        <f t="shared" ca="1" si="58"/>
        <v>0</v>
      </c>
      <c r="S24" s="254" t="str">
        <f t="shared" si="1"/>
        <v>Other:</v>
      </c>
      <c r="T24" s="309"/>
      <c r="U24" s="309"/>
      <c r="V24" s="46"/>
      <c r="W24" s="36"/>
      <c r="X24" s="34"/>
      <c r="Y24" s="257"/>
      <c r="Z24" s="256">
        <f t="shared" ca="1" si="59"/>
        <v>0</v>
      </c>
      <c r="AA24" s="256">
        <f t="shared" ca="1" si="60"/>
        <v>0</v>
      </c>
      <c r="AC24" s="254" t="str">
        <f t="shared" si="2"/>
        <v>Other:</v>
      </c>
      <c r="AD24" s="309"/>
      <c r="AE24" s="309"/>
      <c r="AF24" s="46"/>
      <c r="AG24" s="36"/>
      <c r="AH24" s="34"/>
      <c r="AI24" s="257"/>
      <c r="AJ24" s="256">
        <f t="shared" ca="1" si="61"/>
        <v>0</v>
      </c>
      <c r="AK24" s="256">
        <f t="shared" ca="1" si="62"/>
        <v>0</v>
      </c>
      <c r="AM24" s="254" t="str">
        <f t="shared" si="3"/>
        <v>Other:</v>
      </c>
      <c r="AN24" s="309"/>
      <c r="AO24" s="309"/>
      <c r="AP24" s="46"/>
      <c r="AQ24" s="36"/>
      <c r="AR24" s="34"/>
      <c r="AS24" s="257"/>
      <c r="AT24" s="256" t="str">
        <f t="shared" ca="1" si="63"/>
        <v/>
      </c>
      <c r="AU24" s="256" t="str">
        <f t="shared" ca="1" si="64"/>
        <v/>
      </c>
      <c r="AW24" s="254" t="str">
        <f t="shared" si="4"/>
        <v>Other:</v>
      </c>
      <c r="AX24" s="309"/>
      <c r="AY24" s="309"/>
      <c r="AZ24" s="46"/>
      <c r="BA24" s="36"/>
      <c r="BB24" s="34"/>
      <c r="BC24" s="257"/>
      <c r="BD24" s="256" t="str">
        <f t="shared" ca="1" si="65"/>
        <v/>
      </c>
      <c r="BE24" s="256" t="str">
        <f t="shared" ca="1" si="66"/>
        <v/>
      </c>
      <c r="BG24" s="254" t="str">
        <f t="shared" si="5"/>
        <v>Other:</v>
      </c>
      <c r="BH24" s="309"/>
      <c r="BI24" s="309"/>
      <c r="BJ24" s="46"/>
      <c r="BK24" s="36"/>
      <c r="BL24" s="34"/>
      <c r="BM24" s="257"/>
      <c r="BN24" s="256" t="str">
        <f t="shared" ca="1" si="67"/>
        <v/>
      </c>
      <c r="BO24" s="256" t="str">
        <f t="shared" ca="1" si="68"/>
        <v/>
      </c>
      <c r="BQ24" s="254" t="str">
        <f t="shared" si="6"/>
        <v>Other:</v>
      </c>
      <c r="BR24" s="309"/>
      <c r="BS24" s="309"/>
      <c r="BT24" s="46"/>
      <c r="BU24" s="36"/>
      <c r="BV24" s="34"/>
      <c r="BW24" s="257"/>
      <c r="BX24" s="256" t="str">
        <f t="shared" ca="1" si="69"/>
        <v/>
      </c>
      <c r="BY24" s="256" t="str">
        <f t="shared" ca="1" si="70"/>
        <v/>
      </c>
      <c r="CA24" s="254" t="str">
        <f t="shared" si="7"/>
        <v>Other:</v>
      </c>
      <c r="CB24" s="309"/>
      <c r="CC24" s="309"/>
      <c r="CD24" s="46"/>
      <c r="CE24" s="36"/>
      <c r="CF24" s="34"/>
      <c r="CG24" s="257"/>
      <c r="CH24" s="256" t="str">
        <f t="shared" ca="1" si="71"/>
        <v/>
      </c>
      <c r="CI24" s="256" t="str">
        <f t="shared" ca="1" si="72"/>
        <v/>
      </c>
      <c r="CK24" s="254" t="str">
        <f t="shared" si="8"/>
        <v>Other:</v>
      </c>
      <c r="CL24" s="309"/>
      <c r="CM24" s="309"/>
      <c r="CN24" s="46"/>
      <c r="CO24" s="36"/>
      <c r="CP24" s="34"/>
      <c r="CQ24" s="257"/>
      <c r="CR24" s="256" t="str">
        <f t="shared" ca="1" si="73"/>
        <v/>
      </c>
      <c r="CS24" s="256" t="str">
        <f t="shared" ca="1" si="74"/>
        <v/>
      </c>
      <c r="CU24" s="254" t="str">
        <f t="shared" si="9"/>
        <v>Other:</v>
      </c>
      <c r="CV24" s="309"/>
      <c r="CW24" s="309"/>
      <c r="CX24" s="46"/>
      <c r="CY24" s="36"/>
      <c r="CZ24" s="34"/>
      <c r="DA24" s="257"/>
      <c r="DB24" s="256" t="str">
        <f t="shared" ca="1" si="75"/>
        <v/>
      </c>
      <c r="DC24" s="256" t="str">
        <f t="shared" ca="1" si="76"/>
        <v/>
      </c>
    </row>
    <row r="25" spans="1:107" x14ac:dyDescent="0.35">
      <c r="A25" s="254" t="s">
        <v>56</v>
      </c>
      <c r="B25" s="48"/>
      <c r="C25" s="48"/>
      <c r="D25" s="34"/>
      <c r="E25" s="255">
        <f t="shared" si="77"/>
        <v>0</v>
      </c>
      <c r="F25" s="256">
        <f t="shared" si="78"/>
        <v>0</v>
      </c>
      <c r="G25" s="256">
        <f t="shared" si="56"/>
        <v>0</v>
      </c>
      <c r="I25" s="254" t="str">
        <f t="shared" si="0"/>
        <v>Other:</v>
      </c>
      <c r="J25" s="309"/>
      <c r="K25" s="309"/>
      <c r="L25" s="46"/>
      <c r="M25" s="36"/>
      <c r="N25" s="34"/>
      <c r="O25" s="257"/>
      <c r="P25" s="256">
        <f t="shared" ca="1" si="57"/>
        <v>0</v>
      </c>
      <c r="Q25" s="256">
        <f t="shared" ca="1" si="58"/>
        <v>0</v>
      </c>
      <c r="S25" s="254" t="str">
        <f t="shared" si="1"/>
        <v>Other:</v>
      </c>
      <c r="T25" s="309"/>
      <c r="U25" s="309"/>
      <c r="V25" s="46"/>
      <c r="W25" s="36"/>
      <c r="X25" s="34"/>
      <c r="Y25" s="257"/>
      <c r="Z25" s="256">
        <f t="shared" ca="1" si="59"/>
        <v>0</v>
      </c>
      <c r="AA25" s="256">
        <f t="shared" ca="1" si="60"/>
        <v>0</v>
      </c>
      <c r="AC25" s="254" t="str">
        <f t="shared" si="2"/>
        <v>Other:</v>
      </c>
      <c r="AD25" s="309"/>
      <c r="AE25" s="309"/>
      <c r="AF25" s="46"/>
      <c r="AG25" s="36"/>
      <c r="AH25" s="34"/>
      <c r="AI25" s="257"/>
      <c r="AJ25" s="256">
        <f t="shared" ca="1" si="61"/>
        <v>0</v>
      </c>
      <c r="AK25" s="256">
        <f t="shared" ca="1" si="62"/>
        <v>0</v>
      </c>
      <c r="AM25" s="254" t="str">
        <f t="shared" si="3"/>
        <v>Other:</v>
      </c>
      <c r="AN25" s="309"/>
      <c r="AO25" s="309"/>
      <c r="AP25" s="46"/>
      <c r="AQ25" s="36"/>
      <c r="AR25" s="34"/>
      <c r="AS25" s="257"/>
      <c r="AT25" s="256" t="str">
        <f t="shared" ca="1" si="63"/>
        <v/>
      </c>
      <c r="AU25" s="256" t="str">
        <f t="shared" ca="1" si="64"/>
        <v/>
      </c>
      <c r="AW25" s="254" t="str">
        <f t="shared" si="4"/>
        <v>Other:</v>
      </c>
      <c r="AX25" s="309"/>
      <c r="AY25" s="309"/>
      <c r="AZ25" s="46"/>
      <c r="BA25" s="36"/>
      <c r="BB25" s="34"/>
      <c r="BC25" s="257"/>
      <c r="BD25" s="256" t="str">
        <f t="shared" ca="1" si="65"/>
        <v/>
      </c>
      <c r="BE25" s="256" t="str">
        <f t="shared" ca="1" si="66"/>
        <v/>
      </c>
      <c r="BG25" s="254" t="str">
        <f t="shared" si="5"/>
        <v>Other:</v>
      </c>
      <c r="BH25" s="309"/>
      <c r="BI25" s="309"/>
      <c r="BJ25" s="46"/>
      <c r="BK25" s="36"/>
      <c r="BL25" s="34"/>
      <c r="BM25" s="257"/>
      <c r="BN25" s="256" t="str">
        <f t="shared" ca="1" si="67"/>
        <v/>
      </c>
      <c r="BO25" s="256" t="str">
        <f t="shared" ca="1" si="68"/>
        <v/>
      </c>
      <c r="BQ25" s="254" t="str">
        <f t="shared" si="6"/>
        <v>Other:</v>
      </c>
      <c r="BR25" s="309"/>
      <c r="BS25" s="309"/>
      <c r="BT25" s="46"/>
      <c r="BU25" s="36"/>
      <c r="BV25" s="34"/>
      <c r="BW25" s="257"/>
      <c r="BX25" s="256" t="str">
        <f t="shared" ca="1" si="69"/>
        <v/>
      </c>
      <c r="BY25" s="256" t="str">
        <f t="shared" ca="1" si="70"/>
        <v/>
      </c>
      <c r="CA25" s="254" t="str">
        <f t="shared" si="7"/>
        <v>Other:</v>
      </c>
      <c r="CB25" s="309"/>
      <c r="CC25" s="309"/>
      <c r="CD25" s="46"/>
      <c r="CE25" s="36"/>
      <c r="CF25" s="34"/>
      <c r="CG25" s="257"/>
      <c r="CH25" s="256" t="str">
        <f t="shared" ca="1" si="71"/>
        <v/>
      </c>
      <c r="CI25" s="256" t="str">
        <f t="shared" ca="1" si="72"/>
        <v/>
      </c>
      <c r="CK25" s="254" t="str">
        <f t="shared" si="8"/>
        <v>Other:</v>
      </c>
      <c r="CL25" s="309"/>
      <c r="CM25" s="309"/>
      <c r="CN25" s="46"/>
      <c r="CO25" s="36"/>
      <c r="CP25" s="34"/>
      <c r="CQ25" s="257"/>
      <c r="CR25" s="256" t="str">
        <f t="shared" ca="1" si="73"/>
        <v/>
      </c>
      <c r="CS25" s="256" t="str">
        <f t="shared" ca="1" si="74"/>
        <v/>
      </c>
      <c r="CU25" s="254" t="str">
        <f t="shared" si="9"/>
        <v>Other:</v>
      </c>
      <c r="CV25" s="309"/>
      <c r="CW25" s="309"/>
      <c r="CX25" s="46"/>
      <c r="CY25" s="36"/>
      <c r="CZ25" s="34"/>
      <c r="DA25" s="257"/>
      <c r="DB25" s="256" t="str">
        <f t="shared" ca="1" si="75"/>
        <v/>
      </c>
      <c r="DC25" s="256" t="str">
        <f t="shared" ca="1" si="76"/>
        <v/>
      </c>
    </row>
    <row r="26" spans="1:107" s="40" customFormat="1" x14ac:dyDescent="0.35">
      <c r="A26" s="258" t="s">
        <v>62</v>
      </c>
      <c r="B26" s="55"/>
      <c r="C26" s="55"/>
      <c r="D26" s="50"/>
      <c r="E26" s="259">
        <f>SUM(E22:E25)</f>
        <v>10000</v>
      </c>
      <c r="F26" s="259">
        <f>SUM(F22:F25)</f>
        <v>1666.6666666666667</v>
      </c>
      <c r="G26" s="259">
        <f>SUM(G22:G25)</f>
        <v>1.1904761904761905</v>
      </c>
      <c r="I26" s="258" t="str">
        <f t="shared" si="0"/>
        <v>Total Pending/Proposed Sources of Funds</v>
      </c>
      <c r="J26" s="55"/>
      <c r="K26" s="55"/>
      <c r="L26" s="55"/>
      <c r="M26" s="55"/>
      <c r="N26" s="50"/>
      <c r="O26" s="259">
        <f>SUM(O22:O25)</f>
        <v>10000</v>
      </c>
      <c r="P26" s="259">
        <f ca="1">SUM(P22:P25)</f>
        <v>5000</v>
      </c>
      <c r="Q26" s="259">
        <f ca="1">SUM(Q22:Q25)</f>
        <v>2.2727272727272729</v>
      </c>
      <c r="S26" s="258" t="str">
        <f t="shared" si="1"/>
        <v>Total Pending/Proposed Sources of Funds</v>
      </c>
      <c r="T26" s="55"/>
      <c r="U26" s="55"/>
      <c r="V26" s="55"/>
      <c r="W26" s="55"/>
      <c r="X26" s="50"/>
      <c r="Y26" s="259">
        <f>SUM(Y22:Y25)</f>
        <v>0</v>
      </c>
      <c r="Z26" s="259">
        <f ca="1">SUM(Z22:Z25)</f>
        <v>0</v>
      </c>
      <c r="AA26" s="259">
        <f ca="1">SUM(AA22:AA25)</f>
        <v>0</v>
      </c>
      <c r="AC26" s="258" t="str">
        <f t="shared" si="2"/>
        <v>Total Pending/Proposed Sources of Funds</v>
      </c>
      <c r="AD26" s="55"/>
      <c r="AE26" s="55"/>
      <c r="AF26" s="55"/>
      <c r="AG26" s="55"/>
      <c r="AH26" s="50"/>
      <c r="AI26" s="259">
        <f>SUM(AI22:AI25)</f>
        <v>0</v>
      </c>
      <c r="AJ26" s="259">
        <f ca="1">SUM(AJ22:AJ25)</f>
        <v>0</v>
      </c>
      <c r="AK26" s="259">
        <f ca="1">SUM(AK22:AK25)</f>
        <v>0</v>
      </c>
      <c r="AM26" s="258" t="str">
        <f t="shared" si="3"/>
        <v>Total Pending/Proposed Sources of Funds</v>
      </c>
      <c r="AN26" s="55"/>
      <c r="AO26" s="55"/>
      <c r="AP26" s="55"/>
      <c r="AQ26" s="55"/>
      <c r="AR26" s="50"/>
      <c r="AS26" s="259">
        <f>SUM(AS22:AS25)</f>
        <v>0</v>
      </c>
      <c r="AT26" s="259">
        <f ca="1">SUM(AT22:AT25)</f>
        <v>0</v>
      </c>
      <c r="AU26" s="259">
        <f ca="1">SUM(AU22:AU25)</f>
        <v>0</v>
      </c>
      <c r="AW26" s="258" t="str">
        <f t="shared" si="4"/>
        <v>Total Pending/Proposed Sources of Funds</v>
      </c>
      <c r="AX26" s="55"/>
      <c r="AY26" s="55"/>
      <c r="AZ26" s="55"/>
      <c r="BA26" s="55"/>
      <c r="BB26" s="50"/>
      <c r="BC26" s="259">
        <f>SUM(BC22:BC25)</f>
        <v>0</v>
      </c>
      <c r="BD26" s="259">
        <f ca="1">SUM(BD22:BD25)</f>
        <v>0</v>
      </c>
      <c r="BE26" s="259">
        <f ca="1">SUM(BE22:BE25)</f>
        <v>0</v>
      </c>
      <c r="BG26" s="258" t="str">
        <f t="shared" si="5"/>
        <v>Total Pending/Proposed Sources of Funds</v>
      </c>
      <c r="BH26" s="55"/>
      <c r="BI26" s="55"/>
      <c r="BJ26" s="55"/>
      <c r="BK26" s="55"/>
      <c r="BL26" s="50"/>
      <c r="BM26" s="259">
        <f>SUM(BM22:BM25)</f>
        <v>0</v>
      </c>
      <c r="BN26" s="259">
        <f ca="1">SUM(BN22:BN25)</f>
        <v>0</v>
      </c>
      <c r="BO26" s="259">
        <f ca="1">SUM(BO22:BO25)</f>
        <v>0</v>
      </c>
      <c r="BQ26" s="258" t="str">
        <f t="shared" si="6"/>
        <v>Total Pending/Proposed Sources of Funds</v>
      </c>
      <c r="BR26" s="55"/>
      <c r="BS26" s="55"/>
      <c r="BT26" s="55"/>
      <c r="BU26" s="55"/>
      <c r="BV26" s="50"/>
      <c r="BW26" s="259">
        <f>SUM(BW22:BW25)</f>
        <v>0</v>
      </c>
      <c r="BX26" s="259">
        <f ca="1">SUM(BX22:BX25)</f>
        <v>0</v>
      </c>
      <c r="BY26" s="259">
        <f ca="1">SUM(BY22:BY25)</f>
        <v>0</v>
      </c>
      <c r="CA26" s="258" t="str">
        <f t="shared" si="7"/>
        <v>Total Pending/Proposed Sources of Funds</v>
      </c>
      <c r="CB26" s="55"/>
      <c r="CC26" s="55"/>
      <c r="CD26" s="55"/>
      <c r="CE26" s="55"/>
      <c r="CF26" s="50"/>
      <c r="CG26" s="259">
        <f>SUM(CG22:CG25)</f>
        <v>0</v>
      </c>
      <c r="CH26" s="259">
        <f ca="1">SUM(CH22:CH25)</f>
        <v>0</v>
      </c>
      <c r="CI26" s="259">
        <f ca="1">SUM(CI22:CI25)</f>
        <v>0</v>
      </c>
      <c r="CK26" s="258" t="str">
        <f t="shared" si="8"/>
        <v>Total Pending/Proposed Sources of Funds</v>
      </c>
      <c r="CL26" s="55"/>
      <c r="CM26" s="55"/>
      <c r="CN26" s="55"/>
      <c r="CO26" s="55"/>
      <c r="CP26" s="50"/>
      <c r="CQ26" s="259">
        <f>SUM(CQ22:CQ25)</f>
        <v>0</v>
      </c>
      <c r="CR26" s="259">
        <f ca="1">SUM(CR22:CR25)</f>
        <v>0</v>
      </c>
      <c r="CS26" s="259">
        <f ca="1">SUM(CS22:CS25)</f>
        <v>0</v>
      </c>
      <c r="CU26" s="258" t="str">
        <f t="shared" si="9"/>
        <v>Total Pending/Proposed Sources of Funds</v>
      </c>
      <c r="CV26" s="55"/>
      <c r="CW26" s="55"/>
      <c r="CX26" s="55"/>
      <c r="CY26" s="55"/>
      <c r="CZ26" s="50"/>
      <c r="DA26" s="259">
        <f>SUM(DA22:DA25)</f>
        <v>0</v>
      </c>
      <c r="DB26" s="259">
        <f ca="1">SUM(DB22:DB25)</f>
        <v>0</v>
      </c>
      <c r="DC26" s="259">
        <f ca="1">SUM(DC22:DC25)</f>
        <v>0</v>
      </c>
    </row>
    <row r="27" spans="1:107" x14ac:dyDescent="0.35">
      <c r="A27" s="51"/>
      <c r="I27" s="51"/>
      <c r="N27" s="30"/>
      <c r="O27" s="6"/>
      <c r="P27" s="6"/>
      <c r="Q27" s="6"/>
      <c r="S27" s="51"/>
      <c r="X27" s="30"/>
      <c r="Y27" s="6"/>
      <c r="Z27" s="6"/>
      <c r="AA27" s="6"/>
      <c r="AC27" s="51"/>
      <c r="AH27" s="30"/>
      <c r="AI27" s="6"/>
      <c r="AJ27" s="6"/>
      <c r="AK27" s="6"/>
      <c r="AM27" s="51"/>
      <c r="AR27" s="30"/>
      <c r="AS27" s="6"/>
      <c r="AT27" s="6"/>
      <c r="AU27" s="6"/>
      <c r="AW27" s="51"/>
      <c r="BB27" s="30"/>
      <c r="BC27" s="6"/>
      <c r="BD27" s="6"/>
      <c r="BE27" s="6"/>
      <c r="BG27" s="51"/>
      <c r="BL27" s="30"/>
      <c r="BM27" s="6"/>
      <c r="BN27" s="6"/>
      <c r="BO27" s="6"/>
      <c r="BQ27" s="51"/>
      <c r="BV27" s="30"/>
      <c r="BW27" s="6"/>
      <c r="BX27" s="6"/>
      <c r="BY27" s="6"/>
      <c r="CA27" s="51"/>
      <c r="CF27" s="30"/>
      <c r="CG27" s="6"/>
      <c r="CH27" s="6"/>
      <c r="CI27" s="6"/>
      <c r="CK27" s="51"/>
      <c r="CP27" s="30"/>
      <c r="CQ27" s="6"/>
      <c r="CR27" s="6"/>
      <c r="CS27" s="6"/>
      <c r="CU27" s="51"/>
      <c r="CZ27" s="30"/>
      <c r="DA27" s="6"/>
      <c r="DB27" s="6"/>
      <c r="DC27" s="6"/>
    </row>
    <row r="28" spans="1:107" x14ac:dyDescent="0.35">
      <c r="A28" s="17" t="s">
        <v>63</v>
      </c>
      <c r="B28" s="27"/>
      <c r="C28" s="27"/>
      <c r="D28" s="28"/>
      <c r="E28" s="259">
        <f>SUM(E26,E19)</f>
        <v>10000</v>
      </c>
      <c r="F28" s="259">
        <f>SUM(F26,F19)</f>
        <v>1666.6666666666667</v>
      </c>
      <c r="G28" s="259">
        <f>SUM(G26,G19)</f>
        <v>1.1904761904761905</v>
      </c>
      <c r="I28" s="17" t="str">
        <f t="shared" si="0"/>
        <v>Total Sources of Funds</v>
      </c>
      <c r="J28" s="27"/>
      <c r="K28" s="27"/>
      <c r="L28" s="27"/>
      <c r="M28" s="27"/>
      <c r="N28" s="28"/>
      <c r="O28" s="259">
        <f>SUM(O26,O19)</f>
        <v>10000</v>
      </c>
      <c r="P28" s="259">
        <f ca="1">SUM(P26,P19)</f>
        <v>5000</v>
      </c>
      <c r="Q28" s="259">
        <f ca="1">SUM(Q26,Q19)</f>
        <v>2.2727272727272729</v>
      </c>
      <c r="S28" s="17" t="str">
        <f t="shared" si="1"/>
        <v>Total Sources of Funds</v>
      </c>
      <c r="T28" s="27"/>
      <c r="U28" s="27"/>
      <c r="V28" s="27"/>
      <c r="W28" s="27"/>
      <c r="X28" s="28"/>
      <c r="Y28" s="259">
        <f>SUM(Y26,Y19)</f>
        <v>0</v>
      </c>
      <c r="Z28" s="259">
        <f ca="1">SUM(Z26,Z19)</f>
        <v>0</v>
      </c>
      <c r="AA28" s="259">
        <f ca="1">SUM(AA26,AA19)</f>
        <v>0</v>
      </c>
      <c r="AC28" s="17" t="str">
        <f t="shared" si="2"/>
        <v>Total Sources of Funds</v>
      </c>
      <c r="AD28" s="27"/>
      <c r="AE28" s="27"/>
      <c r="AF28" s="27"/>
      <c r="AG28" s="27"/>
      <c r="AH28" s="28"/>
      <c r="AI28" s="259">
        <f>SUM(AI26,AI19)</f>
        <v>0</v>
      </c>
      <c r="AJ28" s="259">
        <f ca="1">SUM(AJ26,AJ19)</f>
        <v>0</v>
      </c>
      <c r="AK28" s="259">
        <f ca="1">SUM(AK26,AK19)</f>
        <v>0</v>
      </c>
      <c r="AM28" s="17" t="str">
        <f t="shared" si="3"/>
        <v>Total Sources of Funds</v>
      </c>
      <c r="AN28" s="27"/>
      <c r="AO28" s="27"/>
      <c r="AP28" s="27"/>
      <c r="AQ28" s="27"/>
      <c r="AR28" s="28"/>
      <c r="AS28" s="259">
        <f>SUM(AS26,AS19)</f>
        <v>0</v>
      </c>
      <c r="AT28" s="259">
        <f ca="1">SUM(AT26,AT19)</f>
        <v>0</v>
      </c>
      <c r="AU28" s="259">
        <f ca="1">SUM(AU26,AU19)</f>
        <v>0</v>
      </c>
      <c r="AW28" s="17" t="str">
        <f t="shared" si="4"/>
        <v>Total Sources of Funds</v>
      </c>
      <c r="AX28" s="27"/>
      <c r="AY28" s="27"/>
      <c r="AZ28" s="27"/>
      <c r="BA28" s="27"/>
      <c r="BB28" s="28"/>
      <c r="BC28" s="259">
        <f>SUM(BC26,BC19)</f>
        <v>0</v>
      </c>
      <c r="BD28" s="259">
        <f ca="1">SUM(BD26,BD19)</f>
        <v>0</v>
      </c>
      <c r="BE28" s="259">
        <f ca="1">SUM(BE26,BE19)</f>
        <v>0</v>
      </c>
      <c r="BG28" s="17" t="str">
        <f t="shared" si="5"/>
        <v>Total Sources of Funds</v>
      </c>
      <c r="BH28" s="27"/>
      <c r="BI28" s="27"/>
      <c r="BJ28" s="27"/>
      <c r="BK28" s="27"/>
      <c r="BL28" s="28"/>
      <c r="BM28" s="259">
        <f>SUM(BM26,BM19)</f>
        <v>0</v>
      </c>
      <c r="BN28" s="259">
        <f ca="1">SUM(BN26,BN19)</f>
        <v>0</v>
      </c>
      <c r="BO28" s="259">
        <f ca="1">SUM(BO26,BO19)</f>
        <v>0</v>
      </c>
      <c r="BQ28" s="17" t="str">
        <f t="shared" si="6"/>
        <v>Total Sources of Funds</v>
      </c>
      <c r="BR28" s="27"/>
      <c r="BS28" s="27"/>
      <c r="BT28" s="27"/>
      <c r="BU28" s="27"/>
      <c r="BV28" s="28"/>
      <c r="BW28" s="259">
        <f>SUM(BW26,BW19)</f>
        <v>0</v>
      </c>
      <c r="BX28" s="259">
        <f ca="1">SUM(BX26,BX19)</f>
        <v>0</v>
      </c>
      <c r="BY28" s="259">
        <f ca="1">SUM(BY26,BY19)</f>
        <v>0</v>
      </c>
      <c r="CA28" s="17" t="str">
        <f t="shared" si="7"/>
        <v>Total Sources of Funds</v>
      </c>
      <c r="CB28" s="27"/>
      <c r="CC28" s="27"/>
      <c r="CD28" s="27"/>
      <c r="CE28" s="27"/>
      <c r="CF28" s="28"/>
      <c r="CG28" s="259">
        <f>SUM(CG26,CG19)</f>
        <v>0</v>
      </c>
      <c r="CH28" s="259">
        <f ca="1">SUM(CH26,CH19)</f>
        <v>0</v>
      </c>
      <c r="CI28" s="259">
        <f ca="1">SUM(CI26,CI19)</f>
        <v>0</v>
      </c>
      <c r="CK28" s="17" t="str">
        <f t="shared" si="8"/>
        <v>Total Sources of Funds</v>
      </c>
      <c r="CL28" s="27"/>
      <c r="CM28" s="27"/>
      <c r="CN28" s="27"/>
      <c r="CO28" s="27"/>
      <c r="CP28" s="28"/>
      <c r="CQ28" s="259">
        <f>SUM(CQ26,CQ19)</f>
        <v>0</v>
      </c>
      <c r="CR28" s="259">
        <f ca="1">SUM(CR26,CR19)</f>
        <v>0</v>
      </c>
      <c r="CS28" s="259">
        <f ca="1">SUM(CS26,CS19)</f>
        <v>0</v>
      </c>
      <c r="CU28" s="17" t="str">
        <f t="shared" si="9"/>
        <v>Total Sources of Funds</v>
      </c>
      <c r="CV28" s="27"/>
      <c r="CW28" s="27"/>
      <c r="CX28" s="27"/>
      <c r="CY28" s="27"/>
      <c r="CZ28" s="28"/>
      <c r="DA28" s="259">
        <f>SUM(DA26,DA19)</f>
        <v>0</v>
      </c>
      <c r="DB28" s="259">
        <f ca="1">SUM(DB26,DB19)</f>
        <v>0</v>
      </c>
      <c r="DC28" s="259">
        <f ca="1">SUM(DC26,DC19)</f>
        <v>0</v>
      </c>
    </row>
    <row r="29" spans="1:107" x14ac:dyDescent="0.35">
      <c r="A29" s="51"/>
      <c r="I29" s="51"/>
      <c r="N29" s="30"/>
      <c r="O29" s="6"/>
      <c r="P29" s="6"/>
      <c r="Q29" s="6"/>
      <c r="S29" s="51"/>
      <c r="X29" s="30"/>
      <c r="Y29" s="6"/>
      <c r="Z29" s="6"/>
      <c r="AA29" s="6"/>
      <c r="AC29" s="51"/>
      <c r="AH29" s="30"/>
      <c r="AI29" s="6"/>
      <c r="AJ29" s="6"/>
      <c r="AK29" s="6"/>
      <c r="AM29" s="51"/>
      <c r="AR29" s="30"/>
      <c r="AS29" s="6"/>
      <c r="AT29" s="6"/>
      <c r="AU29" s="6"/>
      <c r="AW29" s="51"/>
      <c r="BB29" s="30"/>
      <c r="BC29" s="6"/>
      <c r="BD29" s="6"/>
      <c r="BE29" s="6"/>
      <c r="BG29" s="51"/>
      <c r="BL29" s="30"/>
      <c r="BM29" s="6"/>
      <c r="BN29" s="6"/>
      <c r="BO29" s="6"/>
      <c r="BQ29" s="51"/>
      <c r="BV29" s="30"/>
      <c r="BW29" s="6"/>
      <c r="BX29" s="6"/>
      <c r="BY29" s="6"/>
      <c r="CA29" s="51"/>
      <c r="CF29" s="30"/>
      <c r="CG29" s="6"/>
      <c r="CH29" s="6"/>
      <c r="CI29" s="6"/>
      <c r="CK29" s="51"/>
      <c r="CP29" s="30"/>
      <c r="CQ29" s="6"/>
      <c r="CR29" s="6"/>
      <c r="CS29" s="6"/>
      <c r="CU29" s="51"/>
      <c r="CZ29" s="30"/>
      <c r="DA29" s="6"/>
      <c r="DB29" s="6"/>
      <c r="DC29" s="6"/>
    </row>
    <row r="30" spans="1:107" x14ac:dyDescent="0.35">
      <c r="A30" s="51"/>
      <c r="I30" s="51"/>
      <c r="N30" s="30"/>
      <c r="O30" s="6"/>
      <c r="P30" s="6"/>
      <c r="Q30" s="6"/>
      <c r="S30" s="51"/>
      <c r="X30" s="30"/>
      <c r="Y30" s="6"/>
      <c r="Z30" s="6"/>
      <c r="AA30" s="6"/>
      <c r="AC30" s="51"/>
      <c r="AH30" s="30"/>
      <c r="AI30" s="6"/>
      <c r="AJ30" s="6"/>
      <c r="AK30" s="6"/>
      <c r="AM30" s="51"/>
      <c r="AR30" s="30"/>
      <c r="AS30" s="6"/>
      <c r="AT30" s="6"/>
      <c r="AU30" s="6"/>
      <c r="AW30" s="51"/>
      <c r="BB30" s="30"/>
      <c r="BC30" s="6"/>
      <c r="BD30" s="6"/>
      <c r="BE30" s="6"/>
      <c r="BG30" s="51"/>
      <c r="BL30" s="30"/>
      <c r="BM30" s="6"/>
      <c r="BN30" s="6"/>
      <c r="BO30" s="6"/>
      <c r="BQ30" s="51"/>
      <c r="BV30" s="30"/>
      <c r="BW30" s="6"/>
      <c r="BX30" s="6"/>
      <c r="BY30" s="6"/>
      <c r="CA30" s="51"/>
      <c r="CF30" s="30"/>
      <c r="CG30" s="6"/>
      <c r="CH30" s="6"/>
      <c r="CI30" s="6"/>
      <c r="CK30" s="51"/>
      <c r="CP30" s="30"/>
      <c r="CQ30" s="6"/>
      <c r="CR30" s="6"/>
      <c r="CS30" s="6"/>
      <c r="CU30" s="51"/>
      <c r="CZ30" s="30"/>
      <c r="DA30" s="6"/>
      <c r="DB30" s="6"/>
      <c r="DC30" s="6"/>
    </row>
    <row r="31" spans="1:107" x14ac:dyDescent="0.35">
      <c r="A31" s="56" t="s">
        <v>64</v>
      </c>
      <c r="I31" s="56" t="str">
        <f t="shared" si="0"/>
        <v>Uses of Funds</v>
      </c>
      <c r="N31" s="30"/>
      <c r="O31" s="6"/>
      <c r="P31" s="6"/>
      <c r="Q31" s="6"/>
      <c r="S31" s="56" t="str">
        <f t="shared" si="1"/>
        <v>Uses of Funds</v>
      </c>
      <c r="X31" s="30"/>
      <c r="Y31" s="6"/>
      <c r="Z31" s="6"/>
      <c r="AA31" s="6"/>
      <c r="AC31" s="56" t="str">
        <f t="shared" si="2"/>
        <v>Uses of Funds</v>
      </c>
      <c r="AH31" s="30"/>
      <c r="AI31" s="6"/>
      <c r="AJ31" s="6"/>
      <c r="AK31" s="6"/>
      <c r="AM31" s="56" t="str">
        <f t="shared" si="3"/>
        <v>Uses of Funds</v>
      </c>
      <c r="AR31" s="30"/>
      <c r="AS31" s="6"/>
      <c r="AT31" s="6"/>
      <c r="AU31" s="6"/>
      <c r="AW31" s="56" t="str">
        <f t="shared" si="4"/>
        <v>Uses of Funds</v>
      </c>
      <c r="BB31" s="30"/>
      <c r="BC31" s="6"/>
      <c r="BD31" s="6"/>
      <c r="BE31" s="6"/>
      <c r="BG31" s="56" t="str">
        <f t="shared" si="5"/>
        <v>Uses of Funds</v>
      </c>
      <c r="BL31" s="30"/>
      <c r="BM31" s="6"/>
      <c r="BN31" s="6"/>
      <c r="BO31" s="6"/>
      <c r="BQ31" s="56" t="str">
        <f t="shared" si="6"/>
        <v>Uses of Funds</v>
      </c>
      <c r="BV31" s="30"/>
      <c r="BW31" s="6"/>
      <c r="BX31" s="6"/>
      <c r="BY31" s="6"/>
      <c r="CA31" s="56" t="str">
        <f t="shared" si="7"/>
        <v>Uses of Funds</v>
      </c>
      <c r="CF31" s="30"/>
      <c r="CG31" s="6"/>
      <c r="CH31" s="6"/>
      <c r="CI31" s="6"/>
      <c r="CK31" s="56" t="str">
        <f t="shared" si="8"/>
        <v>Uses of Funds</v>
      </c>
      <c r="CP31" s="30"/>
      <c r="CQ31" s="6"/>
      <c r="CR31" s="6"/>
      <c r="CS31" s="6"/>
      <c r="CU31" s="56" t="str">
        <f t="shared" si="9"/>
        <v>Uses of Funds</v>
      </c>
      <c r="CZ31" s="30"/>
      <c r="DA31" s="6"/>
      <c r="DB31" s="6"/>
      <c r="DC31" s="6"/>
    </row>
    <row r="32" spans="1:107" x14ac:dyDescent="0.35">
      <c r="N32" s="30"/>
      <c r="O32" s="6"/>
      <c r="P32" s="6"/>
      <c r="Q32" s="6"/>
      <c r="X32" s="30"/>
      <c r="Y32" s="6"/>
      <c r="Z32" s="6"/>
      <c r="AA32" s="6"/>
      <c r="AH32" s="30"/>
      <c r="AI32" s="6"/>
      <c r="AJ32" s="6"/>
      <c r="AK32" s="6"/>
      <c r="AR32" s="30"/>
      <c r="AS32" s="6"/>
      <c r="AT32" s="6"/>
      <c r="AU32" s="6"/>
      <c r="BB32" s="30"/>
      <c r="BC32" s="6"/>
      <c r="BD32" s="6"/>
      <c r="BE32" s="6"/>
      <c r="BL32" s="30"/>
      <c r="BM32" s="6"/>
      <c r="BN32" s="6"/>
      <c r="BO32" s="6"/>
      <c r="BV32" s="30"/>
      <c r="BW32" s="6"/>
      <c r="BX32" s="6"/>
      <c r="BY32" s="6"/>
      <c r="CF32" s="30"/>
      <c r="CG32" s="6"/>
      <c r="CH32" s="6"/>
      <c r="CI32" s="6"/>
      <c r="CP32" s="30"/>
      <c r="CQ32" s="6"/>
      <c r="CR32" s="6"/>
      <c r="CS32" s="6"/>
      <c r="CZ32" s="30"/>
      <c r="DA32" s="6"/>
      <c r="DB32" s="6"/>
      <c r="DC32" s="6"/>
    </row>
    <row r="33" spans="1:107" x14ac:dyDescent="0.35">
      <c r="A33" s="57" t="s">
        <v>65</v>
      </c>
      <c r="B33" s="35"/>
      <c r="C33" s="35"/>
      <c r="D33" s="33"/>
      <c r="I33" s="57" t="str">
        <f t="shared" si="0"/>
        <v>Acquisition</v>
      </c>
      <c r="J33" s="35"/>
      <c r="K33" s="35"/>
      <c r="L33" s="35"/>
      <c r="M33" s="35"/>
      <c r="N33" s="33"/>
      <c r="O33" s="6"/>
      <c r="P33" s="6"/>
      <c r="Q33" s="6"/>
      <c r="S33" s="57" t="str">
        <f t="shared" si="1"/>
        <v>Acquisition</v>
      </c>
      <c r="T33" s="35"/>
      <c r="U33" s="35"/>
      <c r="V33" s="35"/>
      <c r="W33" s="35"/>
      <c r="X33" s="33"/>
      <c r="Y33" s="6"/>
      <c r="Z33" s="6"/>
      <c r="AA33" s="6"/>
      <c r="AC33" s="57" t="str">
        <f t="shared" si="2"/>
        <v>Acquisition</v>
      </c>
      <c r="AD33" s="35"/>
      <c r="AE33" s="35"/>
      <c r="AF33" s="35"/>
      <c r="AG33" s="35"/>
      <c r="AH33" s="33"/>
      <c r="AI33" s="6"/>
      <c r="AJ33" s="6"/>
      <c r="AK33" s="6"/>
      <c r="AM33" s="57" t="str">
        <f t="shared" si="3"/>
        <v>Acquisition</v>
      </c>
      <c r="AN33" s="35"/>
      <c r="AO33" s="35"/>
      <c r="AP33" s="35"/>
      <c r="AQ33" s="35"/>
      <c r="AR33" s="33"/>
      <c r="AS33" s="6"/>
      <c r="AT33" s="6"/>
      <c r="AU33" s="6"/>
      <c r="AW33" s="57" t="str">
        <f t="shared" si="4"/>
        <v>Acquisition</v>
      </c>
      <c r="AX33" s="35"/>
      <c r="AY33" s="35"/>
      <c r="AZ33" s="35"/>
      <c r="BA33" s="35"/>
      <c r="BB33" s="33"/>
      <c r="BC33" s="6"/>
      <c r="BD33" s="6"/>
      <c r="BE33" s="6"/>
      <c r="BG33" s="57" t="str">
        <f t="shared" si="5"/>
        <v>Acquisition</v>
      </c>
      <c r="BH33" s="35"/>
      <c r="BI33" s="35"/>
      <c r="BJ33" s="35"/>
      <c r="BK33" s="35"/>
      <c r="BL33" s="33"/>
      <c r="BM33" s="6"/>
      <c r="BN33" s="6"/>
      <c r="BO33" s="6"/>
      <c r="BQ33" s="57" t="str">
        <f t="shared" si="6"/>
        <v>Acquisition</v>
      </c>
      <c r="BR33" s="35"/>
      <c r="BS33" s="35"/>
      <c r="BT33" s="35"/>
      <c r="BU33" s="35"/>
      <c r="BV33" s="33"/>
      <c r="BW33" s="6"/>
      <c r="BX33" s="6"/>
      <c r="BY33" s="6"/>
      <c r="CA33" s="57" t="str">
        <f t="shared" si="7"/>
        <v>Acquisition</v>
      </c>
      <c r="CB33" s="35"/>
      <c r="CC33" s="35"/>
      <c r="CD33" s="35"/>
      <c r="CE33" s="35"/>
      <c r="CF33" s="33"/>
      <c r="CG33" s="6"/>
      <c r="CH33" s="6"/>
      <c r="CI33" s="6"/>
      <c r="CK33" s="57" t="str">
        <f t="shared" si="8"/>
        <v>Acquisition</v>
      </c>
      <c r="CL33" s="35"/>
      <c r="CM33" s="35"/>
      <c r="CN33" s="35"/>
      <c r="CO33" s="35"/>
      <c r="CP33" s="33"/>
      <c r="CQ33" s="6"/>
      <c r="CR33" s="6"/>
      <c r="CS33" s="6"/>
      <c r="CU33" s="57" t="str">
        <f t="shared" si="9"/>
        <v>Acquisition</v>
      </c>
      <c r="CV33" s="35"/>
      <c r="CW33" s="35"/>
      <c r="CX33" s="35"/>
      <c r="CY33" s="35"/>
      <c r="CZ33" s="33"/>
      <c r="DA33" s="6"/>
      <c r="DB33" s="6"/>
      <c r="DC33" s="6"/>
    </row>
    <row r="34" spans="1:107" x14ac:dyDescent="0.35">
      <c r="A34" s="254" t="s">
        <v>66</v>
      </c>
      <c r="B34" s="36"/>
      <c r="C34" s="36"/>
      <c r="D34" s="34"/>
      <c r="E34" s="255">
        <f t="shared" ref="E34:E44" si="79">SUM(O34,Y34,AI34,AS34,BC34,BM34,BW34,CG34,CQ34,DA34)</f>
        <v>0</v>
      </c>
      <c r="F34" s="256">
        <f t="shared" ref="F34:F44" si="80">IFERROR(E34/$C$9,"")</f>
        <v>0</v>
      </c>
      <c r="G34" s="256">
        <f t="shared" ref="G34:G44" si="81">IFERROR(E34/$C$10,"")</f>
        <v>0</v>
      </c>
      <c r="I34" s="254" t="str">
        <f t="shared" si="0"/>
        <v>Purchase Price</v>
      </c>
      <c r="J34" s="36"/>
      <c r="K34" s="36"/>
      <c r="L34" s="36"/>
      <c r="M34" s="36"/>
      <c r="N34" s="34"/>
      <c r="O34" s="257"/>
      <c r="P34" s="256">
        <f t="shared" ref="P34:P44" ca="1" si="82">IFERROR(O34/K$9,"")</f>
        <v>0</v>
      </c>
      <c r="Q34" s="256">
        <f t="shared" ref="Q34:Q44" ca="1" si="83">IFERROR(O34/K$10,"")</f>
        <v>0</v>
      </c>
      <c r="S34" s="254" t="str">
        <f t="shared" si="1"/>
        <v>Purchase Price</v>
      </c>
      <c r="T34" s="36"/>
      <c r="U34" s="36"/>
      <c r="V34" s="36"/>
      <c r="W34" s="36"/>
      <c r="X34" s="34"/>
      <c r="Y34" s="257"/>
      <c r="Z34" s="256">
        <f t="shared" ref="Z34:Z44" ca="1" si="84">IFERROR(Y34/U$9,"")</f>
        <v>0</v>
      </c>
      <c r="AA34" s="256">
        <f t="shared" ref="AA34:AA44" ca="1" si="85">IFERROR(Y34/U$10,"")</f>
        <v>0</v>
      </c>
      <c r="AC34" s="254" t="str">
        <f t="shared" si="2"/>
        <v>Purchase Price</v>
      </c>
      <c r="AD34" s="36"/>
      <c r="AE34" s="36"/>
      <c r="AF34" s="36"/>
      <c r="AG34" s="36"/>
      <c r="AH34" s="34"/>
      <c r="AI34" s="257"/>
      <c r="AJ34" s="256">
        <f t="shared" ref="AJ34:AJ44" ca="1" si="86">IFERROR(AI34/AE$9,"")</f>
        <v>0</v>
      </c>
      <c r="AK34" s="256">
        <f t="shared" ref="AK34:AK44" ca="1" si="87">IFERROR(AI34/AE$10,"")</f>
        <v>0</v>
      </c>
      <c r="AM34" s="254" t="str">
        <f t="shared" si="3"/>
        <v>Purchase Price</v>
      </c>
      <c r="AN34" s="36"/>
      <c r="AO34" s="36"/>
      <c r="AP34" s="36"/>
      <c r="AQ34" s="36"/>
      <c r="AR34" s="34"/>
      <c r="AS34" s="257"/>
      <c r="AT34" s="256" t="str">
        <f t="shared" ref="AT34:AT44" ca="1" si="88">IFERROR(AS34/AO$9,"")</f>
        <v/>
      </c>
      <c r="AU34" s="256" t="str">
        <f t="shared" ref="AU34:AU44" ca="1" si="89">IFERROR(AS34/AO$10,"")</f>
        <v/>
      </c>
      <c r="AW34" s="254" t="str">
        <f t="shared" si="4"/>
        <v>Purchase Price</v>
      </c>
      <c r="AX34" s="36"/>
      <c r="AY34" s="36"/>
      <c r="AZ34" s="36"/>
      <c r="BA34" s="36"/>
      <c r="BB34" s="34"/>
      <c r="BC34" s="257"/>
      <c r="BD34" s="256" t="str">
        <f t="shared" ref="BD34:BD44" ca="1" si="90">IFERROR(BC34/AY$9,"")</f>
        <v/>
      </c>
      <c r="BE34" s="256" t="str">
        <f t="shared" ref="BE34:BE44" ca="1" si="91">IFERROR(BC34/AY$10,"")</f>
        <v/>
      </c>
      <c r="BG34" s="254" t="str">
        <f t="shared" si="5"/>
        <v>Purchase Price</v>
      </c>
      <c r="BH34" s="36"/>
      <c r="BI34" s="36"/>
      <c r="BJ34" s="36"/>
      <c r="BK34" s="36"/>
      <c r="BL34" s="34"/>
      <c r="BM34" s="257"/>
      <c r="BN34" s="256" t="str">
        <f t="shared" ref="BN34:BN44" ca="1" si="92">IFERROR(BM34/BI$9,"")</f>
        <v/>
      </c>
      <c r="BO34" s="256" t="str">
        <f t="shared" ref="BO34:BO44" ca="1" si="93">IFERROR(BM34/BI$10,"")</f>
        <v/>
      </c>
      <c r="BQ34" s="254" t="str">
        <f t="shared" si="6"/>
        <v>Purchase Price</v>
      </c>
      <c r="BR34" s="36"/>
      <c r="BS34" s="36"/>
      <c r="BT34" s="36"/>
      <c r="BU34" s="36"/>
      <c r="BV34" s="34"/>
      <c r="BW34" s="257"/>
      <c r="BX34" s="256" t="str">
        <f t="shared" ref="BX34:BX44" ca="1" si="94">IFERROR(BW34/BS$9,"")</f>
        <v/>
      </c>
      <c r="BY34" s="256" t="str">
        <f t="shared" ref="BY34:BY44" ca="1" si="95">IFERROR(BW34/BS$10,"")</f>
        <v/>
      </c>
      <c r="CA34" s="254" t="str">
        <f t="shared" si="7"/>
        <v>Purchase Price</v>
      </c>
      <c r="CB34" s="36"/>
      <c r="CC34" s="36"/>
      <c r="CD34" s="36"/>
      <c r="CE34" s="36"/>
      <c r="CF34" s="34"/>
      <c r="CG34" s="257"/>
      <c r="CH34" s="256" t="str">
        <f t="shared" ref="CH34:CH44" ca="1" si="96">IFERROR(CG34/CC$9,"")</f>
        <v/>
      </c>
      <c r="CI34" s="256" t="str">
        <f t="shared" ref="CI34:CI44" ca="1" si="97">IFERROR(CG34/CC$10,"")</f>
        <v/>
      </c>
      <c r="CK34" s="254" t="str">
        <f t="shared" si="8"/>
        <v>Purchase Price</v>
      </c>
      <c r="CL34" s="36"/>
      <c r="CM34" s="36"/>
      <c r="CN34" s="36"/>
      <c r="CO34" s="36"/>
      <c r="CP34" s="34"/>
      <c r="CQ34" s="257"/>
      <c r="CR34" s="256" t="str">
        <f t="shared" ref="CR34:CR44" ca="1" si="98">IFERROR(CQ34/CM$9,"")</f>
        <v/>
      </c>
      <c r="CS34" s="256" t="str">
        <f t="shared" ref="CS34:CS44" ca="1" si="99">IFERROR(CQ34/CM$10,"")</f>
        <v/>
      </c>
      <c r="CU34" s="254" t="str">
        <f t="shared" si="9"/>
        <v>Purchase Price</v>
      </c>
      <c r="CV34" s="36"/>
      <c r="CW34" s="36"/>
      <c r="CX34" s="36"/>
      <c r="CY34" s="36"/>
      <c r="CZ34" s="34"/>
      <c r="DA34" s="257"/>
      <c r="DB34" s="256" t="str">
        <f t="shared" ref="DB34:DB44" ca="1" si="100">IFERROR(DA34/CW$9,"")</f>
        <v/>
      </c>
      <c r="DC34" s="256" t="str">
        <f t="shared" ref="DC34:DC44" ca="1" si="101">IFERROR(DA34/CW$10,"")</f>
        <v/>
      </c>
    </row>
    <row r="35" spans="1:107" x14ac:dyDescent="0.35">
      <c r="A35" s="254" t="s">
        <v>67</v>
      </c>
      <c r="B35" s="36"/>
      <c r="C35" s="36"/>
      <c r="D35" s="34"/>
      <c r="E35" s="255">
        <f t="shared" si="79"/>
        <v>0</v>
      </c>
      <c r="F35" s="256">
        <f t="shared" si="80"/>
        <v>0</v>
      </c>
      <c r="G35" s="256">
        <f t="shared" si="81"/>
        <v>0</v>
      </c>
      <c r="I35" s="254" t="str">
        <f t="shared" si="0"/>
        <v>Hand Money</v>
      </c>
      <c r="J35" s="36"/>
      <c r="K35" s="36"/>
      <c r="L35" s="36"/>
      <c r="M35" s="36"/>
      <c r="N35" s="34"/>
      <c r="O35" s="257"/>
      <c r="P35" s="256">
        <f t="shared" ca="1" si="82"/>
        <v>0</v>
      </c>
      <c r="Q35" s="256">
        <f t="shared" ca="1" si="83"/>
        <v>0</v>
      </c>
      <c r="S35" s="254" t="str">
        <f t="shared" si="1"/>
        <v>Hand Money</v>
      </c>
      <c r="T35" s="36"/>
      <c r="U35" s="36"/>
      <c r="V35" s="36"/>
      <c r="W35" s="36"/>
      <c r="X35" s="34"/>
      <c r="Y35" s="257"/>
      <c r="Z35" s="256">
        <f t="shared" ca="1" si="84"/>
        <v>0</v>
      </c>
      <c r="AA35" s="256">
        <f t="shared" ca="1" si="85"/>
        <v>0</v>
      </c>
      <c r="AC35" s="254" t="str">
        <f t="shared" si="2"/>
        <v>Hand Money</v>
      </c>
      <c r="AD35" s="36"/>
      <c r="AE35" s="36"/>
      <c r="AF35" s="36"/>
      <c r="AG35" s="36"/>
      <c r="AH35" s="34"/>
      <c r="AI35" s="257"/>
      <c r="AJ35" s="256">
        <f t="shared" ca="1" si="86"/>
        <v>0</v>
      </c>
      <c r="AK35" s="256">
        <f t="shared" ca="1" si="87"/>
        <v>0</v>
      </c>
      <c r="AM35" s="254" t="str">
        <f t="shared" si="3"/>
        <v>Hand Money</v>
      </c>
      <c r="AN35" s="36"/>
      <c r="AO35" s="36"/>
      <c r="AP35" s="36"/>
      <c r="AQ35" s="36"/>
      <c r="AR35" s="34"/>
      <c r="AS35" s="257"/>
      <c r="AT35" s="256" t="str">
        <f t="shared" ca="1" si="88"/>
        <v/>
      </c>
      <c r="AU35" s="256" t="str">
        <f t="shared" ca="1" si="89"/>
        <v/>
      </c>
      <c r="AW35" s="254" t="str">
        <f t="shared" si="4"/>
        <v>Hand Money</v>
      </c>
      <c r="AX35" s="36"/>
      <c r="AY35" s="36"/>
      <c r="AZ35" s="36"/>
      <c r="BA35" s="36"/>
      <c r="BB35" s="34"/>
      <c r="BC35" s="257"/>
      <c r="BD35" s="256" t="str">
        <f t="shared" ca="1" si="90"/>
        <v/>
      </c>
      <c r="BE35" s="256" t="str">
        <f t="shared" ca="1" si="91"/>
        <v/>
      </c>
      <c r="BG35" s="254" t="str">
        <f t="shared" si="5"/>
        <v>Hand Money</v>
      </c>
      <c r="BH35" s="36"/>
      <c r="BI35" s="36"/>
      <c r="BJ35" s="36"/>
      <c r="BK35" s="36"/>
      <c r="BL35" s="34"/>
      <c r="BM35" s="257"/>
      <c r="BN35" s="256" t="str">
        <f t="shared" ca="1" si="92"/>
        <v/>
      </c>
      <c r="BO35" s="256" t="str">
        <f t="shared" ca="1" si="93"/>
        <v/>
      </c>
      <c r="BQ35" s="254" t="str">
        <f t="shared" si="6"/>
        <v>Hand Money</v>
      </c>
      <c r="BR35" s="36"/>
      <c r="BS35" s="36"/>
      <c r="BT35" s="36"/>
      <c r="BU35" s="36"/>
      <c r="BV35" s="34"/>
      <c r="BW35" s="257"/>
      <c r="BX35" s="256" t="str">
        <f t="shared" ca="1" si="94"/>
        <v/>
      </c>
      <c r="BY35" s="256" t="str">
        <f t="shared" ca="1" si="95"/>
        <v/>
      </c>
      <c r="CA35" s="254" t="str">
        <f t="shared" si="7"/>
        <v>Hand Money</v>
      </c>
      <c r="CB35" s="36"/>
      <c r="CC35" s="36"/>
      <c r="CD35" s="36"/>
      <c r="CE35" s="36"/>
      <c r="CF35" s="34"/>
      <c r="CG35" s="257"/>
      <c r="CH35" s="256" t="str">
        <f t="shared" ca="1" si="96"/>
        <v/>
      </c>
      <c r="CI35" s="256" t="str">
        <f t="shared" ca="1" si="97"/>
        <v/>
      </c>
      <c r="CK35" s="254" t="str">
        <f t="shared" si="8"/>
        <v>Hand Money</v>
      </c>
      <c r="CL35" s="36"/>
      <c r="CM35" s="36"/>
      <c r="CN35" s="36"/>
      <c r="CO35" s="36"/>
      <c r="CP35" s="34"/>
      <c r="CQ35" s="257"/>
      <c r="CR35" s="256" t="str">
        <f t="shared" ca="1" si="98"/>
        <v/>
      </c>
      <c r="CS35" s="256" t="str">
        <f t="shared" ca="1" si="99"/>
        <v/>
      </c>
      <c r="CU35" s="254" t="str">
        <f t="shared" si="9"/>
        <v>Hand Money</v>
      </c>
      <c r="CV35" s="36"/>
      <c r="CW35" s="36"/>
      <c r="CX35" s="36"/>
      <c r="CY35" s="36"/>
      <c r="CZ35" s="34"/>
      <c r="DA35" s="257"/>
      <c r="DB35" s="256" t="str">
        <f t="shared" ca="1" si="100"/>
        <v/>
      </c>
      <c r="DC35" s="256" t="str">
        <f t="shared" ca="1" si="101"/>
        <v/>
      </c>
    </row>
    <row r="36" spans="1:107" x14ac:dyDescent="0.35">
      <c r="A36" s="254" t="s">
        <v>68</v>
      </c>
      <c r="B36" s="36"/>
      <c r="C36" s="36"/>
      <c r="D36" s="34"/>
      <c r="E36" s="255">
        <f t="shared" si="79"/>
        <v>0</v>
      </c>
      <c r="F36" s="256">
        <f t="shared" si="80"/>
        <v>0</v>
      </c>
      <c r="G36" s="256">
        <f t="shared" si="81"/>
        <v>0</v>
      </c>
      <c r="I36" s="254" t="str">
        <f t="shared" si="0"/>
        <v>Appraisal Costs</v>
      </c>
      <c r="J36" s="36"/>
      <c r="K36" s="36"/>
      <c r="L36" s="36"/>
      <c r="M36" s="36"/>
      <c r="N36" s="34"/>
      <c r="O36" s="257"/>
      <c r="P36" s="256">
        <f t="shared" ca="1" si="82"/>
        <v>0</v>
      </c>
      <c r="Q36" s="256">
        <f t="shared" ca="1" si="83"/>
        <v>0</v>
      </c>
      <c r="S36" s="254" t="str">
        <f t="shared" si="1"/>
        <v>Appraisal Costs</v>
      </c>
      <c r="T36" s="36"/>
      <c r="U36" s="36"/>
      <c r="V36" s="36"/>
      <c r="W36" s="36"/>
      <c r="X36" s="34"/>
      <c r="Y36" s="257"/>
      <c r="Z36" s="256">
        <f t="shared" ca="1" si="84"/>
        <v>0</v>
      </c>
      <c r="AA36" s="256">
        <f t="shared" ca="1" si="85"/>
        <v>0</v>
      </c>
      <c r="AC36" s="254" t="str">
        <f t="shared" si="2"/>
        <v>Appraisal Costs</v>
      </c>
      <c r="AD36" s="36"/>
      <c r="AE36" s="36"/>
      <c r="AF36" s="36"/>
      <c r="AG36" s="36"/>
      <c r="AH36" s="34"/>
      <c r="AI36" s="257"/>
      <c r="AJ36" s="256">
        <f t="shared" ca="1" si="86"/>
        <v>0</v>
      </c>
      <c r="AK36" s="256">
        <f t="shared" ca="1" si="87"/>
        <v>0</v>
      </c>
      <c r="AM36" s="254" t="str">
        <f t="shared" si="3"/>
        <v>Appraisal Costs</v>
      </c>
      <c r="AN36" s="36"/>
      <c r="AO36" s="36"/>
      <c r="AP36" s="36"/>
      <c r="AQ36" s="36"/>
      <c r="AR36" s="34"/>
      <c r="AS36" s="257"/>
      <c r="AT36" s="256" t="str">
        <f t="shared" ca="1" si="88"/>
        <v/>
      </c>
      <c r="AU36" s="256" t="str">
        <f t="shared" ca="1" si="89"/>
        <v/>
      </c>
      <c r="AW36" s="254" t="str">
        <f t="shared" si="4"/>
        <v>Appraisal Costs</v>
      </c>
      <c r="AX36" s="36"/>
      <c r="AY36" s="36"/>
      <c r="AZ36" s="36"/>
      <c r="BA36" s="36"/>
      <c r="BB36" s="34"/>
      <c r="BC36" s="257"/>
      <c r="BD36" s="256" t="str">
        <f t="shared" ca="1" si="90"/>
        <v/>
      </c>
      <c r="BE36" s="256" t="str">
        <f t="shared" ca="1" si="91"/>
        <v/>
      </c>
      <c r="BG36" s="254" t="str">
        <f t="shared" si="5"/>
        <v>Appraisal Costs</v>
      </c>
      <c r="BH36" s="36"/>
      <c r="BI36" s="36"/>
      <c r="BJ36" s="36"/>
      <c r="BK36" s="36"/>
      <c r="BL36" s="34"/>
      <c r="BM36" s="257"/>
      <c r="BN36" s="256" t="str">
        <f t="shared" ca="1" si="92"/>
        <v/>
      </c>
      <c r="BO36" s="256" t="str">
        <f t="shared" ca="1" si="93"/>
        <v/>
      </c>
      <c r="BQ36" s="254" t="str">
        <f t="shared" si="6"/>
        <v>Appraisal Costs</v>
      </c>
      <c r="BR36" s="36"/>
      <c r="BS36" s="36"/>
      <c r="BT36" s="36"/>
      <c r="BU36" s="36"/>
      <c r="BV36" s="34"/>
      <c r="BW36" s="257"/>
      <c r="BX36" s="256" t="str">
        <f t="shared" ca="1" si="94"/>
        <v/>
      </c>
      <c r="BY36" s="256" t="str">
        <f t="shared" ca="1" si="95"/>
        <v/>
      </c>
      <c r="CA36" s="254" t="str">
        <f t="shared" si="7"/>
        <v>Appraisal Costs</v>
      </c>
      <c r="CB36" s="36"/>
      <c r="CC36" s="36"/>
      <c r="CD36" s="36"/>
      <c r="CE36" s="36"/>
      <c r="CF36" s="34"/>
      <c r="CG36" s="257"/>
      <c r="CH36" s="256" t="str">
        <f t="shared" ca="1" si="96"/>
        <v/>
      </c>
      <c r="CI36" s="256" t="str">
        <f t="shared" ca="1" si="97"/>
        <v/>
      </c>
      <c r="CK36" s="254" t="str">
        <f t="shared" si="8"/>
        <v>Appraisal Costs</v>
      </c>
      <c r="CL36" s="36"/>
      <c r="CM36" s="36"/>
      <c r="CN36" s="36"/>
      <c r="CO36" s="36"/>
      <c r="CP36" s="34"/>
      <c r="CQ36" s="257"/>
      <c r="CR36" s="256" t="str">
        <f t="shared" ca="1" si="98"/>
        <v/>
      </c>
      <c r="CS36" s="256" t="str">
        <f t="shared" ca="1" si="99"/>
        <v/>
      </c>
      <c r="CU36" s="254" t="str">
        <f t="shared" si="9"/>
        <v>Appraisal Costs</v>
      </c>
      <c r="CV36" s="36"/>
      <c r="CW36" s="36"/>
      <c r="CX36" s="36"/>
      <c r="CY36" s="36"/>
      <c r="CZ36" s="34"/>
      <c r="DA36" s="257"/>
      <c r="DB36" s="256" t="str">
        <f t="shared" ca="1" si="100"/>
        <v/>
      </c>
      <c r="DC36" s="256" t="str">
        <f t="shared" ca="1" si="101"/>
        <v/>
      </c>
    </row>
    <row r="37" spans="1:107" x14ac:dyDescent="0.35">
      <c r="A37" s="254" t="s">
        <v>69</v>
      </c>
      <c r="B37" s="36"/>
      <c r="C37" s="36"/>
      <c r="D37" s="34"/>
      <c r="E37" s="255">
        <f t="shared" si="79"/>
        <v>0</v>
      </c>
      <c r="F37" s="256">
        <f t="shared" si="80"/>
        <v>0</v>
      </c>
      <c r="G37" s="256">
        <f t="shared" si="81"/>
        <v>0</v>
      </c>
      <c r="I37" s="254" t="str">
        <f t="shared" si="0"/>
        <v>Closing Fees</v>
      </c>
      <c r="J37" s="36"/>
      <c r="K37" s="36"/>
      <c r="L37" s="36"/>
      <c r="M37" s="36"/>
      <c r="N37" s="34"/>
      <c r="O37" s="257"/>
      <c r="P37" s="256">
        <f t="shared" ca="1" si="82"/>
        <v>0</v>
      </c>
      <c r="Q37" s="256">
        <f t="shared" ca="1" si="83"/>
        <v>0</v>
      </c>
      <c r="S37" s="254" t="str">
        <f t="shared" si="1"/>
        <v>Closing Fees</v>
      </c>
      <c r="T37" s="36"/>
      <c r="U37" s="36"/>
      <c r="V37" s="36"/>
      <c r="W37" s="36"/>
      <c r="X37" s="34"/>
      <c r="Y37" s="257"/>
      <c r="Z37" s="256">
        <f t="shared" ca="1" si="84"/>
        <v>0</v>
      </c>
      <c r="AA37" s="256">
        <f t="shared" ca="1" si="85"/>
        <v>0</v>
      </c>
      <c r="AC37" s="254" t="str">
        <f t="shared" si="2"/>
        <v>Closing Fees</v>
      </c>
      <c r="AD37" s="36"/>
      <c r="AE37" s="36"/>
      <c r="AF37" s="36"/>
      <c r="AG37" s="36"/>
      <c r="AH37" s="34"/>
      <c r="AI37" s="257"/>
      <c r="AJ37" s="256">
        <f t="shared" ca="1" si="86"/>
        <v>0</v>
      </c>
      <c r="AK37" s="256">
        <f t="shared" ca="1" si="87"/>
        <v>0</v>
      </c>
      <c r="AM37" s="254" t="str">
        <f t="shared" si="3"/>
        <v>Closing Fees</v>
      </c>
      <c r="AN37" s="36"/>
      <c r="AO37" s="36"/>
      <c r="AP37" s="36"/>
      <c r="AQ37" s="36"/>
      <c r="AR37" s="34"/>
      <c r="AS37" s="257"/>
      <c r="AT37" s="256" t="str">
        <f t="shared" ca="1" si="88"/>
        <v/>
      </c>
      <c r="AU37" s="256" t="str">
        <f t="shared" ca="1" si="89"/>
        <v/>
      </c>
      <c r="AW37" s="254" t="str">
        <f t="shared" si="4"/>
        <v>Closing Fees</v>
      </c>
      <c r="AX37" s="36"/>
      <c r="AY37" s="36"/>
      <c r="AZ37" s="36"/>
      <c r="BA37" s="36"/>
      <c r="BB37" s="34"/>
      <c r="BC37" s="257"/>
      <c r="BD37" s="256" t="str">
        <f t="shared" ca="1" si="90"/>
        <v/>
      </c>
      <c r="BE37" s="256" t="str">
        <f t="shared" ca="1" si="91"/>
        <v/>
      </c>
      <c r="BG37" s="254" t="str">
        <f t="shared" si="5"/>
        <v>Closing Fees</v>
      </c>
      <c r="BH37" s="36"/>
      <c r="BI37" s="36"/>
      <c r="BJ37" s="36"/>
      <c r="BK37" s="36"/>
      <c r="BL37" s="34"/>
      <c r="BM37" s="257"/>
      <c r="BN37" s="256" t="str">
        <f t="shared" ca="1" si="92"/>
        <v/>
      </c>
      <c r="BO37" s="256" t="str">
        <f t="shared" ca="1" si="93"/>
        <v/>
      </c>
      <c r="BQ37" s="254" t="str">
        <f t="shared" si="6"/>
        <v>Closing Fees</v>
      </c>
      <c r="BR37" s="36"/>
      <c r="BS37" s="36"/>
      <c r="BT37" s="36"/>
      <c r="BU37" s="36"/>
      <c r="BV37" s="34"/>
      <c r="BW37" s="257"/>
      <c r="BX37" s="256" t="str">
        <f t="shared" ca="1" si="94"/>
        <v/>
      </c>
      <c r="BY37" s="256" t="str">
        <f t="shared" ca="1" si="95"/>
        <v/>
      </c>
      <c r="CA37" s="254" t="str">
        <f t="shared" si="7"/>
        <v>Closing Fees</v>
      </c>
      <c r="CB37" s="36"/>
      <c r="CC37" s="36"/>
      <c r="CD37" s="36"/>
      <c r="CE37" s="36"/>
      <c r="CF37" s="34"/>
      <c r="CG37" s="257"/>
      <c r="CH37" s="256" t="str">
        <f t="shared" ca="1" si="96"/>
        <v/>
      </c>
      <c r="CI37" s="256" t="str">
        <f t="shared" ca="1" si="97"/>
        <v/>
      </c>
      <c r="CK37" s="254" t="str">
        <f t="shared" si="8"/>
        <v>Closing Fees</v>
      </c>
      <c r="CL37" s="36"/>
      <c r="CM37" s="36"/>
      <c r="CN37" s="36"/>
      <c r="CO37" s="36"/>
      <c r="CP37" s="34"/>
      <c r="CQ37" s="257"/>
      <c r="CR37" s="256" t="str">
        <f t="shared" ca="1" si="98"/>
        <v/>
      </c>
      <c r="CS37" s="256" t="str">
        <f t="shared" ca="1" si="99"/>
        <v/>
      </c>
      <c r="CU37" s="254" t="str">
        <f t="shared" si="9"/>
        <v>Closing Fees</v>
      </c>
      <c r="CV37" s="36"/>
      <c r="CW37" s="36"/>
      <c r="CX37" s="36"/>
      <c r="CY37" s="36"/>
      <c r="CZ37" s="34"/>
      <c r="DA37" s="257"/>
      <c r="DB37" s="256" t="str">
        <f t="shared" ca="1" si="100"/>
        <v/>
      </c>
      <c r="DC37" s="256" t="str">
        <f t="shared" ca="1" si="101"/>
        <v/>
      </c>
    </row>
    <row r="38" spans="1:107" x14ac:dyDescent="0.35">
      <c r="A38" s="254" t="s">
        <v>70</v>
      </c>
      <c r="B38" s="36"/>
      <c r="C38" s="36"/>
      <c r="D38" s="34"/>
      <c r="E38" s="255">
        <f t="shared" si="79"/>
        <v>0</v>
      </c>
      <c r="F38" s="256">
        <f t="shared" ref="F38:F42" si="102">IFERROR(E38/$C$9,"")</f>
        <v>0</v>
      </c>
      <c r="G38" s="256">
        <f t="shared" si="81"/>
        <v>0</v>
      </c>
      <c r="I38" s="254" t="str">
        <f t="shared" si="0"/>
        <v>Title Insurance</v>
      </c>
      <c r="J38" s="36"/>
      <c r="K38" s="36"/>
      <c r="L38" s="36"/>
      <c r="M38" s="36"/>
      <c r="N38" s="34"/>
      <c r="O38" s="257"/>
      <c r="P38" s="256">
        <f t="shared" ca="1" si="82"/>
        <v>0</v>
      </c>
      <c r="Q38" s="256">
        <f t="shared" ca="1" si="83"/>
        <v>0</v>
      </c>
      <c r="S38" s="254" t="str">
        <f t="shared" si="1"/>
        <v>Title Insurance</v>
      </c>
      <c r="T38" s="36"/>
      <c r="U38" s="36"/>
      <c r="V38" s="36"/>
      <c r="W38" s="36"/>
      <c r="X38" s="34"/>
      <c r="Y38" s="257"/>
      <c r="Z38" s="256">
        <f t="shared" ca="1" si="84"/>
        <v>0</v>
      </c>
      <c r="AA38" s="256">
        <f t="shared" ca="1" si="85"/>
        <v>0</v>
      </c>
      <c r="AC38" s="254" t="str">
        <f t="shared" si="2"/>
        <v>Title Insurance</v>
      </c>
      <c r="AD38" s="36"/>
      <c r="AE38" s="36"/>
      <c r="AF38" s="36"/>
      <c r="AG38" s="36"/>
      <c r="AH38" s="34"/>
      <c r="AI38" s="257"/>
      <c r="AJ38" s="256">
        <f t="shared" ca="1" si="86"/>
        <v>0</v>
      </c>
      <c r="AK38" s="256">
        <f t="shared" ca="1" si="87"/>
        <v>0</v>
      </c>
      <c r="AM38" s="254" t="str">
        <f t="shared" si="3"/>
        <v>Title Insurance</v>
      </c>
      <c r="AN38" s="36"/>
      <c r="AO38" s="36"/>
      <c r="AP38" s="36"/>
      <c r="AQ38" s="36"/>
      <c r="AR38" s="34"/>
      <c r="AS38" s="257"/>
      <c r="AT38" s="256" t="str">
        <f t="shared" ca="1" si="88"/>
        <v/>
      </c>
      <c r="AU38" s="256" t="str">
        <f t="shared" ca="1" si="89"/>
        <v/>
      </c>
      <c r="AW38" s="254" t="str">
        <f t="shared" si="4"/>
        <v>Title Insurance</v>
      </c>
      <c r="AX38" s="36"/>
      <c r="AY38" s="36"/>
      <c r="AZ38" s="36"/>
      <c r="BA38" s="36"/>
      <c r="BB38" s="34"/>
      <c r="BC38" s="257"/>
      <c r="BD38" s="256" t="str">
        <f t="shared" ca="1" si="90"/>
        <v/>
      </c>
      <c r="BE38" s="256" t="str">
        <f t="shared" ca="1" si="91"/>
        <v/>
      </c>
      <c r="BG38" s="254" t="str">
        <f t="shared" si="5"/>
        <v>Title Insurance</v>
      </c>
      <c r="BH38" s="36"/>
      <c r="BI38" s="36"/>
      <c r="BJ38" s="36"/>
      <c r="BK38" s="36"/>
      <c r="BL38" s="34"/>
      <c r="BM38" s="257"/>
      <c r="BN38" s="256" t="str">
        <f t="shared" ca="1" si="92"/>
        <v/>
      </c>
      <c r="BO38" s="256" t="str">
        <f t="shared" ca="1" si="93"/>
        <v/>
      </c>
      <c r="BQ38" s="254" t="str">
        <f t="shared" si="6"/>
        <v>Title Insurance</v>
      </c>
      <c r="BR38" s="36"/>
      <c r="BS38" s="36"/>
      <c r="BT38" s="36"/>
      <c r="BU38" s="36"/>
      <c r="BV38" s="34"/>
      <c r="BW38" s="257"/>
      <c r="BX38" s="256" t="str">
        <f t="shared" ca="1" si="94"/>
        <v/>
      </c>
      <c r="BY38" s="256" t="str">
        <f t="shared" ca="1" si="95"/>
        <v/>
      </c>
      <c r="CA38" s="254" t="str">
        <f t="shared" si="7"/>
        <v>Title Insurance</v>
      </c>
      <c r="CB38" s="36"/>
      <c r="CC38" s="36"/>
      <c r="CD38" s="36"/>
      <c r="CE38" s="36"/>
      <c r="CF38" s="34"/>
      <c r="CG38" s="257"/>
      <c r="CH38" s="256" t="str">
        <f t="shared" ca="1" si="96"/>
        <v/>
      </c>
      <c r="CI38" s="256" t="str">
        <f t="shared" ca="1" si="97"/>
        <v/>
      </c>
      <c r="CK38" s="254" t="str">
        <f t="shared" si="8"/>
        <v>Title Insurance</v>
      </c>
      <c r="CL38" s="36"/>
      <c r="CM38" s="36"/>
      <c r="CN38" s="36"/>
      <c r="CO38" s="36"/>
      <c r="CP38" s="34"/>
      <c r="CQ38" s="257"/>
      <c r="CR38" s="256" t="str">
        <f t="shared" ca="1" si="98"/>
        <v/>
      </c>
      <c r="CS38" s="256" t="str">
        <f t="shared" ca="1" si="99"/>
        <v/>
      </c>
      <c r="CU38" s="254" t="str">
        <f t="shared" si="9"/>
        <v>Title Insurance</v>
      </c>
      <c r="CV38" s="36"/>
      <c r="CW38" s="36"/>
      <c r="CX38" s="36"/>
      <c r="CY38" s="36"/>
      <c r="CZ38" s="34"/>
      <c r="DA38" s="257"/>
      <c r="DB38" s="256" t="str">
        <f t="shared" ca="1" si="100"/>
        <v/>
      </c>
      <c r="DC38" s="256" t="str">
        <f t="shared" ca="1" si="101"/>
        <v/>
      </c>
    </row>
    <row r="39" spans="1:107" x14ac:dyDescent="0.35">
      <c r="A39" s="254" t="s">
        <v>71</v>
      </c>
      <c r="B39" s="36"/>
      <c r="C39" s="36"/>
      <c r="D39" s="34"/>
      <c r="E39" s="255">
        <f t="shared" si="79"/>
        <v>0</v>
      </c>
      <c r="F39" s="256">
        <f t="shared" si="102"/>
        <v>0</v>
      </c>
      <c r="G39" s="256">
        <f t="shared" si="81"/>
        <v>0</v>
      </c>
      <c r="I39" s="254" t="str">
        <f t="shared" si="0"/>
        <v>Title Search</v>
      </c>
      <c r="J39" s="36"/>
      <c r="K39" s="36"/>
      <c r="L39" s="36"/>
      <c r="M39" s="36"/>
      <c r="N39" s="34"/>
      <c r="O39" s="257"/>
      <c r="P39" s="256">
        <f t="shared" ca="1" si="82"/>
        <v>0</v>
      </c>
      <c r="Q39" s="256">
        <f t="shared" ca="1" si="83"/>
        <v>0</v>
      </c>
      <c r="S39" s="254" t="str">
        <f t="shared" si="1"/>
        <v>Title Search</v>
      </c>
      <c r="T39" s="36"/>
      <c r="U39" s="36"/>
      <c r="V39" s="36"/>
      <c r="W39" s="36"/>
      <c r="X39" s="34"/>
      <c r="Y39" s="257"/>
      <c r="Z39" s="256">
        <f t="shared" ca="1" si="84"/>
        <v>0</v>
      </c>
      <c r="AA39" s="256">
        <f t="shared" ca="1" si="85"/>
        <v>0</v>
      </c>
      <c r="AC39" s="254" t="str">
        <f t="shared" si="2"/>
        <v>Title Search</v>
      </c>
      <c r="AD39" s="36"/>
      <c r="AE39" s="36"/>
      <c r="AF39" s="36"/>
      <c r="AG39" s="36"/>
      <c r="AH39" s="34"/>
      <c r="AI39" s="257"/>
      <c r="AJ39" s="256">
        <f t="shared" ca="1" si="86"/>
        <v>0</v>
      </c>
      <c r="AK39" s="256">
        <f t="shared" ca="1" si="87"/>
        <v>0</v>
      </c>
      <c r="AM39" s="254" t="str">
        <f t="shared" si="3"/>
        <v>Title Search</v>
      </c>
      <c r="AN39" s="36"/>
      <c r="AO39" s="36"/>
      <c r="AP39" s="36"/>
      <c r="AQ39" s="36"/>
      <c r="AR39" s="34"/>
      <c r="AS39" s="257"/>
      <c r="AT39" s="256" t="str">
        <f t="shared" ca="1" si="88"/>
        <v/>
      </c>
      <c r="AU39" s="256" t="str">
        <f t="shared" ca="1" si="89"/>
        <v/>
      </c>
      <c r="AW39" s="254" t="str">
        <f t="shared" si="4"/>
        <v>Title Search</v>
      </c>
      <c r="AX39" s="36"/>
      <c r="AY39" s="36"/>
      <c r="AZ39" s="36"/>
      <c r="BA39" s="36"/>
      <c r="BB39" s="34"/>
      <c r="BC39" s="257"/>
      <c r="BD39" s="256" t="str">
        <f t="shared" ca="1" si="90"/>
        <v/>
      </c>
      <c r="BE39" s="256" t="str">
        <f t="shared" ca="1" si="91"/>
        <v/>
      </c>
      <c r="BG39" s="254" t="str">
        <f t="shared" si="5"/>
        <v>Title Search</v>
      </c>
      <c r="BH39" s="36"/>
      <c r="BI39" s="36"/>
      <c r="BJ39" s="36"/>
      <c r="BK39" s="36"/>
      <c r="BL39" s="34"/>
      <c r="BM39" s="257"/>
      <c r="BN39" s="256" t="str">
        <f t="shared" ca="1" si="92"/>
        <v/>
      </c>
      <c r="BO39" s="256" t="str">
        <f t="shared" ca="1" si="93"/>
        <v/>
      </c>
      <c r="BQ39" s="254" t="str">
        <f t="shared" si="6"/>
        <v>Title Search</v>
      </c>
      <c r="BR39" s="36"/>
      <c r="BS39" s="36"/>
      <c r="BT39" s="36"/>
      <c r="BU39" s="36"/>
      <c r="BV39" s="34"/>
      <c r="BW39" s="257"/>
      <c r="BX39" s="256" t="str">
        <f t="shared" ca="1" si="94"/>
        <v/>
      </c>
      <c r="BY39" s="256" t="str">
        <f t="shared" ca="1" si="95"/>
        <v/>
      </c>
      <c r="CA39" s="254" t="str">
        <f t="shared" si="7"/>
        <v>Title Search</v>
      </c>
      <c r="CB39" s="36"/>
      <c r="CC39" s="36"/>
      <c r="CD39" s="36"/>
      <c r="CE39" s="36"/>
      <c r="CF39" s="34"/>
      <c r="CG39" s="257"/>
      <c r="CH39" s="256" t="str">
        <f t="shared" ca="1" si="96"/>
        <v/>
      </c>
      <c r="CI39" s="256" t="str">
        <f t="shared" ca="1" si="97"/>
        <v/>
      </c>
      <c r="CK39" s="254" t="str">
        <f t="shared" si="8"/>
        <v>Title Search</v>
      </c>
      <c r="CL39" s="36"/>
      <c r="CM39" s="36"/>
      <c r="CN39" s="36"/>
      <c r="CO39" s="36"/>
      <c r="CP39" s="34"/>
      <c r="CQ39" s="257"/>
      <c r="CR39" s="256" t="str">
        <f t="shared" ca="1" si="98"/>
        <v/>
      </c>
      <c r="CS39" s="256" t="str">
        <f t="shared" ca="1" si="99"/>
        <v/>
      </c>
      <c r="CU39" s="254" t="str">
        <f t="shared" si="9"/>
        <v>Title Search</v>
      </c>
      <c r="CV39" s="36"/>
      <c r="CW39" s="36"/>
      <c r="CX39" s="36"/>
      <c r="CY39" s="36"/>
      <c r="CZ39" s="34"/>
      <c r="DA39" s="257"/>
      <c r="DB39" s="256" t="str">
        <f t="shared" ca="1" si="100"/>
        <v/>
      </c>
      <c r="DC39" s="256" t="str">
        <f t="shared" ca="1" si="101"/>
        <v/>
      </c>
    </row>
    <row r="40" spans="1:107" x14ac:dyDescent="0.35">
      <c r="A40" s="254" t="s">
        <v>72</v>
      </c>
      <c r="B40" s="36"/>
      <c r="C40" s="36"/>
      <c r="D40" s="34"/>
      <c r="E40" s="255">
        <f t="shared" si="79"/>
        <v>0</v>
      </c>
      <c r="F40" s="256">
        <f t="shared" si="102"/>
        <v>0</v>
      </c>
      <c r="G40" s="256">
        <f t="shared" si="81"/>
        <v>0</v>
      </c>
      <c r="I40" s="254" t="str">
        <f t="shared" si="0"/>
        <v>Transfer Taxes</v>
      </c>
      <c r="J40" s="36"/>
      <c r="K40" s="36"/>
      <c r="L40" s="36"/>
      <c r="M40" s="36"/>
      <c r="N40" s="34"/>
      <c r="O40" s="257"/>
      <c r="P40" s="256">
        <f t="shared" ca="1" si="82"/>
        <v>0</v>
      </c>
      <c r="Q40" s="256">
        <f t="shared" ca="1" si="83"/>
        <v>0</v>
      </c>
      <c r="S40" s="254" t="str">
        <f t="shared" si="1"/>
        <v>Transfer Taxes</v>
      </c>
      <c r="T40" s="36"/>
      <c r="U40" s="36"/>
      <c r="V40" s="36"/>
      <c r="W40" s="36"/>
      <c r="X40" s="34"/>
      <c r="Y40" s="257"/>
      <c r="Z40" s="256">
        <f t="shared" ca="1" si="84"/>
        <v>0</v>
      </c>
      <c r="AA40" s="256">
        <f t="shared" ca="1" si="85"/>
        <v>0</v>
      </c>
      <c r="AC40" s="254" t="str">
        <f t="shared" si="2"/>
        <v>Transfer Taxes</v>
      </c>
      <c r="AD40" s="36"/>
      <c r="AE40" s="36"/>
      <c r="AF40" s="36"/>
      <c r="AG40" s="36"/>
      <c r="AH40" s="34"/>
      <c r="AI40" s="257"/>
      <c r="AJ40" s="256">
        <f t="shared" ca="1" si="86"/>
        <v>0</v>
      </c>
      <c r="AK40" s="256">
        <f t="shared" ca="1" si="87"/>
        <v>0</v>
      </c>
      <c r="AM40" s="254" t="str">
        <f t="shared" si="3"/>
        <v>Transfer Taxes</v>
      </c>
      <c r="AN40" s="36"/>
      <c r="AO40" s="36"/>
      <c r="AP40" s="36"/>
      <c r="AQ40" s="36"/>
      <c r="AR40" s="34"/>
      <c r="AS40" s="257"/>
      <c r="AT40" s="256" t="str">
        <f t="shared" ca="1" si="88"/>
        <v/>
      </c>
      <c r="AU40" s="256" t="str">
        <f t="shared" ca="1" si="89"/>
        <v/>
      </c>
      <c r="AW40" s="254" t="str">
        <f t="shared" si="4"/>
        <v>Transfer Taxes</v>
      </c>
      <c r="AX40" s="36"/>
      <c r="AY40" s="36"/>
      <c r="AZ40" s="36"/>
      <c r="BA40" s="36"/>
      <c r="BB40" s="34"/>
      <c r="BC40" s="257"/>
      <c r="BD40" s="256" t="str">
        <f t="shared" ca="1" si="90"/>
        <v/>
      </c>
      <c r="BE40" s="256" t="str">
        <f t="shared" ca="1" si="91"/>
        <v/>
      </c>
      <c r="BG40" s="254" t="str">
        <f t="shared" si="5"/>
        <v>Transfer Taxes</v>
      </c>
      <c r="BH40" s="36"/>
      <c r="BI40" s="36"/>
      <c r="BJ40" s="36"/>
      <c r="BK40" s="36"/>
      <c r="BL40" s="34"/>
      <c r="BM40" s="257"/>
      <c r="BN40" s="256" t="str">
        <f t="shared" ca="1" si="92"/>
        <v/>
      </c>
      <c r="BO40" s="256" t="str">
        <f t="shared" ca="1" si="93"/>
        <v/>
      </c>
      <c r="BQ40" s="254" t="str">
        <f t="shared" si="6"/>
        <v>Transfer Taxes</v>
      </c>
      <c r="BR40" s="36"/>
      <c r="BS40" s="36"/>
      <c r="BT40" s="36"/>
      <c r="BU40" s="36"/>
      <c r="BV40" s="34"/>
      <c r="BW40" s="257"/>
      <c r="BX40" s="256" t="str">
        <f t="shared" ca="1" si="94"/>
        <v/>
      </c>
      <c r="BY40" s="256" t="str">
        <f t="shared" ca="1" si="95"/>
        <v/>
      </c>
      <c r="CA40" s="254" t="str">
        <f t="shared" si="7"/>
        <v>Transfer Taxes</v>
      </c>
      <c r="CB40" s="36"/>
      <c r="CC40" s="36"/>
      <c r="CD40" s="36"/>
      <c r="CE40" s="36"/>
      <c r="CF40" s="34"/>
      <c r="CG40" s="257"/>
      <c r="CH40" s="256" t="str">
        <f t="shared" ca="1" si="96"/>
        <v/>
      </c>
      <c r="CI40" s="256" t="str">
        <f t="shared" ca="1" si="97"/>
        <v/>
      </c>
      <c r="CK40" s="254" t="str">
        <f t="shared" si="8"/>
        <v>Transfer Taxes</v>
      </c>
      <c r="CL40" s="36"/>
      <c r="CM40" s="36"/>
      <c r="CN40" s="36"/>
      <c r="CO40" s="36"/>
      <c r="CP40" s="34"/>
      <c r="CQ40" s="257"/>
      <c r="CR40" s="256" t="str">
        <f t="shared" ca="1" si="98"/>
        <v/>
      </c>
      <c r="CS40" s="256" t="str">
        <f t="shared" ca="1" si="99"/>
        <v/>
      </c>
      <c r="CU40" s="254" t="str">
        <f t="shared" si="9"/>
        <v>Transfer Taxes</v>
      </c>
      <c r="CV40" s="36"/>
      <c r="CW40" s="36"/>
      <c r="CX40" s="36"/>
      <c r="CY40" s="36"/>
      <c r="CZ40" s="34"/>
      <c r="DA40" s="257"/>
      <c r="DB40" s="256" t="str">
        <f t="shared" ca="1" si="100"/>
        <v/>
      </c>
      <c r="DC40" s="256" t="str">
        <f t="shared" ca="1" si="101"/>
        <v/>
      </c>
    </row>
    <row r="41" spans="1:107" x14ac:dyDescent="0.35">
      <c r="A41" s="254" t="s">
        <v>73</v>
      </c>
      <c r="B41" s="36"/>
      <c r="C41" s="36"/>
      <c r="D41" s="34"/>
      <c r="E41" s="255">
        <f t="shared" si="79"/>
        <v>0</v>
      </c>
      <c r="F41" s="256">
        <f t="shared" si="102"/>
        <v>0</v>
      </c>
      <c r="G41" s="256">
        <f t="shared" si="81"/>
        <v>0</v>
      </c>
      <c r="I41" s="254" t="str">
        <f t="shared" si="0"/>
        <v>Financing Fee - URA</v>
      </c>
      <c r="J41" s="36"/>
      <c r="K41" s="36"/>
      <c r="L41" s="36"/>
      <c r="M41" s="36"/>
      <c r="N41" s="34"/>
      <c r="O41" s="257"/>
      <c r="P41" s="256">
        <f t="shared" ca="1" si="82"/>
        <v>0</v>
      </c>
      <c r="Q41" s="256">
        <f t="shared" ca="1" si="83"/>
        <v>0</v>
      </c>
      <c r="S41" s="254" t="str">
        <f t="shared" si="1"/>
        <v>Financing Fee - URA</v>
      </c>
      <c r="T41" s="36"/>
      <c r="U41" s="36"/>
      <c r="V41" s="36"/>
      <c r="W41" s="36"/>
      <c r="X41" s="34"/>
      <c r="Y41" s="257"/>
      <c r="Z41" s="256">
        <f t="shared" ca="1" si="84"/>
        <v>0</v>
      </c>
      <c r="AA41" s="256">
        <f t="shared" ca="1" si="85"/>
        <v>0</v>
      </c>
      <c r="AC41" s="254" t="str">
        <f t="shared" si="2"/>
        <v>Financing Fee - URA</v>
      </c>
      <c r="AD41" s="36"/>
      <c r="AE41" s="36"/>
      <c r="AF41" s="36"/>
      <c r="AG41" s="36"/>
      <c r="AH41" s="34"/>
      <c r="AI41" s="257"/>
      <c r="AJ41" s="256">
        <f t="shared" ca="1" si="86"/>
        <v>0</v>
      </c>
      <c r="AK41" s="256">
        <f t="shared" ca="1" si="87"/>
        <v>0</v>
      </c>
      <c r="AM41" s="254" t="str">
        <f t="shared" si="3"/>
        <v>Financing Fee - URA</v>
      </c>
      <c r="AN41" s="36"/>
      <c r="AO41" s="36"/>
      <c r="AP41" s="36"/>
      <c r="AQ41" s="36"/>
      <c r="AR41" s="34"/>
      <c r="AS41" s="257"/>
      <c r="AT41" s="256" t="str">
        <f t="shared" ca="1" si="88"/>
        <v/>
      </c>
      <c r="AU41" s="256" t="str">
        <f t="shared" ca="1" si="89"/>
        <v/>
      </c>
      <c r="AW41" s="254" t="str">
        <f t="shared" si="4"/>
        <v>Financing Fee - URA</v>
      </c>
      <c r="AX41" s="36"/>
      <c r="AY41" s="36"/>
      <c r="AZ41" s="36"/>
      <c r="BA41" s="36"/>
      <c r="BB41" s="34"/>
      <c r="BC41" s="257"/>
      <c r="BD41" s="256" t="str">
        <f t="shared" ca="1" si="90"/>
        <v/>
      </c>
      <c r="BE41" s="256" t="str">
        <f t="shared" ca="1" si="91"/>
        <v/>
      </c>
      <c r="BG41" s="254" t="str">
        <f t="shared" si="5"/>
        <v>Financing Fee - URA</v>
      </c>
      <c r="BH41" s="36"/>
      <c r="BI41" s="36"/>
      <c r="BJ41" s="36"/>
      <c r="BK41" s="36"/>
      <c r="BL41" s="34"/>
      <c r="BM41" s="257"/>
      <c r="BN41" s="256" t="str">
        <f t="shared" ca="1" si="92"/>
        <v/>
      </c>
      <c r="BO41" s="256" t="str">
        <f t="shared" ca="1" si="93"/>
        <v/>
      </c>
      <c r="BQ41" s="254" t="str">
        <f t="shared" si="6"/>
        <v>Financing Fee - URA</v>
      </c>
      <c r="BR41" s="36"/>
      <c r="BS41" s="36"/>
      <c r="BT41" s="36"/>
      <c r="BU41" s="36"/>
      <c r="BV41" s="34"/>
      <c r="BW41" s="257"/>
      <c r="BX41" s="256" t="str">
        <f t="shared" ca="1" si="94"/>
        <v/>
      </c>
      <c r="BY41" s="256" t="str">
        <f t="shared" ca="1" si="95"/>
        <v/>
      </c>
      <c r="CA41" s="254" t="str">
        <f t="shared" si="7"/>
        <v>Financing Fee - URA</v>
      </c>
      <c r="CB41" s="36"/>
      <c r="CC41" s="36"/>
      <c r="CD41" s="36"/>
      <c r="CE41" s="36"/>
      <c r="CF41" s="34"/>
      <c r="CG41" s="257"/>
      <c r="CH41" s="256" t="str">
        <f t="shared" ca="1" si="96"/>
        <v/>
      </c>
      <c r="CI41" s="256" t="str">
        <f t="shared" ca="1" si="97"/>
        <v/>
      </c>
      <c r="CK41" s="254" t="str">
        <f t="shared" si="8"/>
        <v>Financing Fee - URA</v>
      </c>
      <c r="CL41" s="36"/>
      <c r="CM41" s="36"/>
      <c r="CN41" s="36"/>
      <c r="CO41" s="36"/>
      <c r="CP41" s="34"/>
      <c r="CQ41" s="257"/>
      <c r="CR41" s="256" t="str">
        <f t="shared" ca="1" si="98"/>
        <v/>
      </c>
      <c r="CS41" s="256" t="str">
        <f t="shared" ca="1" si="99"/>
        <v/>
      </c>
      <c r="CU41" s="254" t="str">
        <f t="shared" si="9"/>
        <v>Financing Fee - URA</v>
      </c>
      <c r="CV41" s="36"/>
      <c r="CW41" s="36"/>
      <c r="CX41" s="36"/>
      <c r="CY41" s="36"/>
      <c r="CZ41" s="34"/>
      <c r="DA41" s="257"/>
      <c r="DB41" s="256" t="str">
        <f t="shared" ca="1" si="100"/>
        <v/>
      </c>
      <c r="DC41" s="256" t="str">
        <f t="shared" ca="1" si="101"/>
        <v/>
      </c>
    </row>
    <row r="42" spans="1:107" x14ac:dyDescent="0.35">
      <c r="A42" s="254" t="s">
        <v>74</v>
      </c>
      <c r="B42" s="36"/>
      <c r="C42" s="36"/>
      <c r="D42" s="34"/>
      <c r="E42" s="255">
        <f t="shared" si="79"/>
        <v>0</v>
      </c>
      <c r="F42" s="256">
        <f t="shared" si="102"/>
        <v>0</v>
      </c>
      <c r="G42" s="256">
        <f t="shared" si="81"/>
        <v>0</v>
      </c>
      <c r="I42" s="254" t="str">
        <f t="shared" si="0"/>
        <v>Financing Fee - Bank</v>
      </c>
      <c r="J42" s="36"/>
      <c r="K42" s="36"/>
      <c r="L42" s="36"/>
      <c r="M42" s="36"/>
      <c r="N42" s="34"/>
      <c r="O42" s="257"/>
      <c r="P42" s="256">
        <f t="shared" ca="1" si="82"/>
        <v>0</v>
      </c>
      <c r="Q42" s="256">
        <f t="shared" ca="1" si="83"/>
        <v>0</v>
      </c>
      <c r="S42" s="254" t="str">
        <f t="shared" si="1"/>
        <v>Financing Fee - Bank</v>
      </c>
      <c r="T42" s="36"/>
      <c r="U42" s="36"/>
      <c r="V42" s="36"/>
      <c r="W42" s="36"/>
      <c r="X42" s="34"/>
      <c r="Y42" s="257"/>
      <c r="Z42" s="256">
        <f t="shared" ca="1" si="84"/>
        <v>0</v>
      </c>
      <c r="AA42" s="256">
        <f t="shared" ca="1" si="85"/>
        <v>0</v>
      </c>
      <c r="AC42" s="254" t="str">
        <f t="shared" si="2"/>
        <v>Financing Fee - Bank</v>
      </c>
      <c r="AD42" s="36"/>
      <c r="AE42" s="36"/>
      <c r="AF42" s="36"/>
      <c r="AG42" s="36"/>
      <c r="AH42" s="34"/>
      <c r="AI42" s="257"/>
      <c r="AJ42" s="256">
        <f t="shared" ca="1" si="86"/>
        <v>0</v>
      </c>
      <c r="AK42" s="256">
        <f t="shared" ca="1" si="87"/>
        <v>0</v>
      </c>
      <c r="AM42" s="254" t="str">
        <f t="shared" si="3"/>
        <v>Financing Fee - Bank</v>
      </c>
      <c r="AN42" s="36"/>
      <c r="AO42" s="36"/>
      <c r="AP42" s="36"/>
      <c r="AQ42" s="36"/>
      <c r="AR42" s="34"/>
      <c r="AS42" s="257"/>
      <c r="AT42" s="256" t="str">
        <f t="shared" ca="1" si="88"/>
        <v/>
      </c>
      <c r="AU42" s="256" t="str">
        <f t="shared" ca="1" si="89"/>
        <v/>
      </c>
      <c r="AW42" s="254" t="str">
        <f t="shared" si="4"/>
        <v>Financing Fee - Bank</v>
      </c>
      <c r="AX42" s="36"/>
      <c r="AY42" s="36"/>
      <c r="AZ42" s="36"/>
      <c r="BA42" s="36"/>
      <c r="BB42" s="34"/>
      <c r="BC42" s="257"/>
      <c r="BD42" s="256" t="str">
        <f t="shared" ca="1" si="90"/>
        <v/>
      </c>
      <c r="BE42" s="256" t="str">
        <f t="shared" ca="1" si="91"/>
        <v/>
      </c>
      <c r="BG42" s="254" t="str">
        <f t="shared" si="5"/>
        <v>Financing Fee - Bank</v>
      </c>
      <c r="BH42" s="36"/>
      <c r="BI42" s="36"/>
      <c r="BJ42" s="36"/>
      <c r="BK42" s="36"/>
      <c r="BL42" s="34"/>
      <c r="BM42" s="257"/>
      <c r="BN42" s="256" t="str">
        <f t="shared" ca="1" si="92"/>
        <v/>
      </c>
      <c r="BO42" s="256" t="str">
        <f t="shared" ca="1" si="93"/>
        <v/>
      </c>
      <c r="BQ42" s="254" t="str">
        <f t="shared" si="6"/>
        <v>Financing Fee - Bank</v>
      </c>
      <c r="BR42" s="36"/>
      <c r="BS42" s="36"/>
      <c r="BT42" s="36"/>
      <c r="BU42" s="36"/>
      <c r="BV42" s="34"/>
      <c r="BW42" s="257"/>
      <c r="BX42" s="256" t="str">
        <f t="shared" ca="1" si="94"/>
        <v/>
      </c>
      <c r="BY42" s="256" t="str">
        <f t="shared" ca="1" si="95"/>
        <v/>
      </c>
      <c r="CA42" s="254" t="str">
        <f t="shared" si="7"/>
        <v>Financing Fee - Bank</v>
      </c>
      <c r="CB42" s="36"/>
      <c r="CC42" s="36"/>
      <c r="CD42" s="36"/>
      <c r="CE42" s="36"/>
      <c r="CF42" s="34"/>
      <c r="CG42" s="257"/>
      <c r="CH42" s="256" t="str">
        <f t="shared" ca="1" si="96"/>
        <v/>
      </c>
      <c r="CI42" s="256" t="str">
        <f t="shared" ca="1" si="97"/>
        <v/>
      </c>
      <c r="CK42" s="254" t="str">
        <f t="shared" si="8"/>
        <v>Financing Fee - Bank</v>
      </c>
      <c r="CL42" s="36"/>
      <c r="CM42" s="36"/>
      <c r="CN42" s="36"/>
      <c r="CO42" s="36"/>
      <c r="CP42" s="34"/>
      <c r="CQ42" s="257"/>
      <c r="CR42" s="256" t="str">
        <f t="shared" ca="1" si="98"/>
        <v/>
      </c>
      <c r="CS42" s="256" t="str">
        <f t="shared" ca="1" si="99"/>
        <v/>
      </c>
      <c r="CU42" s="254" t="str">
        <f t="shared" si="9"/>
        <v>Financing Fee - Bank</v>
      </c>
      <c r="CV42" s="36"/>
      <c r="CW42" s="36"/>
      <c r="CX42" s="36"/>
      <c r="CY42" s="36"/>
      <c r="CZ42" s="34"/>
      <c r="DA42" s="257"/>
      <c r="DB42" s="256" t="str">
        <f t="shared" ca="1" si="100"/>
        <v/>
      </c>
      <c r="DC42" s="256" t="str">
        <f t="shared" ca="1" si="101"/>
        <v/>
      </c>
    </row>
    <row r="43" spans="1:107" x14ac:dyDescent="0.35">
      <c r="A43" s="254" t="s">
        <v>56</v>
      </c>
      <c r="B43" s="37"/>
      <c r="C43" s="37"/>
      <c r="D43" s="34"/>
      <c r="E43" s="255">
        <f t="shared" si="79"/>
        <v>0</v>
      </c>
      <c r="F43" s="256">
        <f t="shared" si="80"/>
        <v>0</v>
      </c>
      <c r="G43" s="256">
        <f t="shared" si="81"/>
        <v>0</v>
      </c>
      <c r="I43" s="254" t="str">
        <f t="shared" si="0"/>
        <v>Other:</v>
      </c>
      <c r="J43" s="308"/>
      <c r="K43" s="308"/>
      <c r="L43" s="36"/>
      <c r="M43" s="36"/>
      <c r="N43" s="34"/>
      <c r="O43" s="257"/>
      <c r="P43" s="256">
        <f t="shared" ca="1" si="82"/>
        <v>0</v>
      </c>
      <c r="Q43" s="256">
        <f t="shared" ca="1" si="83"/>
        <v>0</v>
      </c>
      <c r="S43" s="254" t="str">
        <f t="shared" si="1"/>
        <v>Other:</v>
      </c>
      <c r="T43" s="308"/>
      <c r="U43" s="308"/>
      <c r="V43" s="36"/>
      <c r="W43" s="36"/>
      <c r="X43" s="34"/>
      <c r="Y43" s="257"/>
      <c r="Z43" s="256">
        <f t="shared" ca="1" si="84"/>
        <v>0</v>
      </c>
      <c r="AA43" s="256">
        <f t="shared" ca="1" si="85"/>
        <v>0</v>
      </c>
      <c r="AC43" s="254" t="str">
        <f t="shared" si="2"/>
        <v>Other:</v>
      </c>
      <c r="AD43" s="308"/>
      <c r="AE43" s="308"/>
      <c r="AF43" s="36"/>
      <c r="AG43" s="36"/>
      <c r="AH43" s="34"/>
      <c r="AI43" s="257"/>
      <c r="AJ43" s="256">
        <f t="shared" ca="1" si="86"/>
        <v>0</v>
      </c>
      <c r="AK43" s="256">
        <f t="shared" ca="1" si="87"/>
        <v>0</v>
      </c>
      <c r="AM43" s="254" t="str">
        <f t="shared" si="3"/>
        <v>Other:</v>
      </c>
      <c r="AN43" s="308"/>
      <c r="AO43" s="308"/>
      <c r="AP43" s="36"/>
      <c r="AQ43" s="36"/>
      <c r="AR43" s="34"/>
      <c r="AS43" s="257"/>
      <c r="AT43" s="256" t="str">
        <f t="shared" ca="1" si="88"/>
        <v/>
      </c>
      <c r="AU43" s="256" t="str">
        <f t="shared" ca="1" si="89"/>
        <v/>
      </c>
      <c r="AW43" s="254" t="str">
        <f t="shared" si="4"/>
        <v>Other:</v>
      </c>
      <c r="AX43" s="308"/>
      <c r="AY43" s="308"/>
      <c r="AZ43" s="36"/>
      <c r="BA43" s="36"/>
      <c r="BB43" s="34"/>
      <c r="BC43" s="257"/>
      <c r="BD43" s="256" t="str">
        <f t="shared" ca="1" si="90"/>
        <v/>
      </c>
      <c r="BE43" s="256" t="str">
        <f t="shared" ca="1" si="91"/>
        <v/>
      </c>
      <c r="BG43" s="254" t="str">
        <f t="shared" si="5"/>
        <v>Other:</v>
      </c>
      <c r="BH43" s="308"/>
      <c r="BI43" s="308"/>
      <c r="BJ43" s="36"/>
      <c r="BK43" s="36"/>
      <c r="BL43" s="34"/>
      <c r="BM43" s="257"/>
      <c r="BN43" s="256" t="str">
        <f t="shared" ca="1" si="92"/>
        <v/>
      </c>
      <c r="BO43" s="256" t="str">
        <f t="shared" ca="1" si="93"/>
        <v/>
      </c>
      <c r="BQ43" s="254" t="str">
        <f t="shared" si="6"/>
        <v>Other:</v>
      </c>
      <c r="BR43" s="308"/>
      <c r="BS43" s="308"/>
      <c r="BT43" s="36"/>
      <c r="BU43" s="36"/>
      <c r="BV43" s="34"/>
      <c r="BW43" s="257"/>
      <c r="BX43" s="256" t="str">
        <f t="shared" ca="1" si="94"/>
        <v/>
      </c>
      <c r="BY43" s="256" t="str">
        <f t="shared" ca="1" si="95"/>
        <v/>
      </c>
      <c r="CA43" s="254" t="str">
        <f t="shared" si="7"/>
        <v>Other:</v>
      </c>
      <c r="CB43" s="308"/>
      <c r="CC43" s="308"/>
      <c r="CD43" s="36"/>
      <c r="CE43" s="36"/>
      <c r="CF43" s="34"/>
      <c r="CG43" s="257"/>
      <c r="CH43" s="256" t="str">
        <f t="shared" ca="1" si="96"/>
        <v/>
      </c>
      <c r="CI43" s="256" t="str">
        <f t="shared" ca="1" si="97"/>
        <v/>
      </c>
      <c r="CK43" s="254" t="str">
        <f t="shared" si="8"/>
        <v>Other:</v>
      </c>
      <c r="CL43" s="308"/>
      <c r="CM43" s="308"/>
      <c r="CN43" s="36"/>
      <c r="CO43" s="36"/>
      <c r="CP43" s="34"/>
      <c r="CQ43" s="257"/>
      <c r="CR43" s="256" t="str">
        <f t="shared" ca="1" si="98"/>
        <v/>
      </c>
      <c r="CS43" s="256" t="str">
        <f t="shared" ca="1" si="99"/>
        <v/>
      </c>
      <c r="CU43" s="254" t="str">
        <f t="shared" si="9"/>
        <v>Other:</v>
      </c>
      <c r="CV43" s="308"/>
      <c r="CW43" s="308"/>
      <c r="CX43" s="36"/>
      <c r="CY43" s="36"/>
      <c r="CZ43" s="34"/>
      <c r="DA43" s="257"/>
      <c r="DB43" s="256" t="str">
        <f t="shared" ca="1" si="100"/>
        <v/>
      </c>
      <c r="DC43" s="256" t="str">
        <f t="shared" ca="1" si="101"/>
        <v/>
      </c>
    </row>
    <row r="44" spans="1:107" x14ac:dyDescent="0.35">
      <c r="A44" s="254" t="s">
        <v>57</v>
      </c>
      <c r="B44" s="37"/>
      <c r="C44" s="37"/>
      <c r="D44" s="34"/>
      <c r="E44" s="255">
        <f t="shared" si="79"/>
        <v>0</v>
      </c>
      <c r="F44" s="256">
        <f t="shared" si="80"/>
        <v>0</v>
      </c>
      <c r="G44" s="256">
        <f t="shared" si="81"/>
        <v>0</v>
      </c>
      <c r="I44" s="254" t="str">
        <f t="shared" si="0"/>
        <v xml:space="preserve">Other: </v>
      </c>
      <c r="J44" s="308"/>
      <c r="K44" s="308"/>
      <c r="L44" s="36"/>
      <c r="M44" s="36"/>
      <c r="N44" s="34"/>
      <c r="O44" s="257"/>
      <c r="P44" s="256">
        <f t="shared" ca="1" si="82"/>
        <v>0</v>
      </c>
      <c r="Q44" s="256">
        <f t="shared" ca="1" si="83"/>
        <v>0</v>
      </c>
      <c r="S44" s="254" t="str">
        <f t="shared" si="1"/>
        <v xml:space="preserve">Other: </v>
      </c>
      <c r="T44" s="308"/>
      <c r="U44" s="308"/>
      <c r="V44" s="36"/>
      <c r="W44" s="36"/>
      <c r="X44" s="34"/>
      <c r="Y44" s="257"/>
      <c r="Z44" s="256">
        <f t="shared" ca="1" si="84"/>
        <v>0</v>
      </c>
      <c r="AA44" s="256">
        <f t="shared" ca="1" si="85"/>
        <v>0</v>
      </c>
      <c r="AC44" s="254" t="str">
        <f t="shared" si="2"/>
        <v xml:space="preserve">Other: </v>
      </c>
      <c r="AD44" s="308"/>
      <c r="AE44" s="308"/>
      <c r="AF44" s="36"/>
      <c r="AG44" s="36"/>
      <c r="AH44" s="34"/>
      <c r="AI44" s="257"/>
      <c r="AJ44" s="256">
        <f t="shared" ca="1" si="86"/>
        <v>0</v>
      </c>
      <c r="AK44" s="256">
        <f t="shared" ca="1" si="87"/>
        <v>0</v>
      </c>
      <c r="AM44" s="254" t="str">
        <f t="shared" si="3"/>
        <v xml:space="preserve">Other: </v>
      </c>
      <c r="AN44" s="308"/>
      <c r="AO44" s="308"/>
      <c r="AP44" s="36"/>
      <c r="AQ44" s="36"/>
      <c r="AR44" s="34"/>
      <c r="AS44" s="257"/>
      <c r="AT44" s="256" t="str">
        <f t="shared" ca="1" si="88"/>
        <v/>
      </c>
      <c r="AU44" s="256" t="str">
        <f t="shared" ca="1" si="89"/>
        <v/>
      </c>
      <c r="AW44" s="254" t="str">
        <f t="shared" si="4"/>
        <v xml:space="preserve">Other: </v>
      </c>
      <c r="AX44" s="308"/>
      <c r="AY44" s="308"/>
      <c r="AZ44" s="36"/>
      <c r="BA44" s="36"/>
      <c r="BB44" s="34"/>
      <c r="BC44" s="257"/>
      <c r="BD44" s="256" t="str">
        <f t="shared" ca="1" si="90"/>
        <v/>
      </c>
      <c r="BE44" s="256" t="str">
        <f t="shared" ca="1" si="91"/>
        <v/>
      </c>
      <c r="BG44" s="254" t="str">
        <f t="shared" si="5"/>
        <v xml:space="preserve">Other: </v>
      </c>
      <c r="BH44" s="308"/>
      <c r="BI44" s="308"/>
      <c r="BJ44" s="36"/>
      <c r="BK44" s="36"/>
      <c r="BL44" s="34"/>
      <c r="BM44" s="257"/>
      <c r="BN44" s="256" t="str">
        <f t="shared" ca="1" si="92"/>
        <v/>
      </c>
      <c r="BO44" s="256" t="str">
        <f t="shared" ca="1" si="93"/>
        <v/>
      </c>
      <c r="BQ44" s="254" t="str">
        <f t="shared" si="6"/>
        <v xml:space="preserve">Other: </v>
      </c>
      <c r="BR44" s="308"/>
      <c r="BS44" s="308"/>
      <c r="BT44" s="36"/>
      <c r="BU44" s="36"/>
      <c r="BV44" s="34"/>
      <c r="BW44" s="257"/>
      <c r="BX44" s="256" t="str">
        <f t="shared" ca="1" si="94"/>
        <v/>
      </c>
      <c r="BY44" s="256" t="str">
        <f t="shared" ca="1" si="95"/>
        <v/>
      </c>
      <c r="CA44" s="254" t="str">
        <f t="shared" si="7"/>
        <v xml:space="preserve">Other: </v>
      </c>
      <c r="CB44" s="308"/>
      <c r="CC44" s="308"/>
      <c r="CD44" s="36"/>
      <c r="CE44" s="36"/>
      <c r="CF44" s="34"/>
      <c r="CG44" s="301"/>
      <c r="CH44" s="256" t="str">
        <f t="shared" ca="1" si="96"/>
        <v/>
      </c>
      <c r="CI44" s="256" t="str">
        <f t="shared" ca="1" si="97"/>
        <v/>
      </c>
      <c r="CK44" s="254" t="str">
        <f t="shared" si="8"/>
        <v xml:space="preserve">Other: </v>
      </c>
      <c r="CL44" s="308"/>
      <c r="CM44" s="308"/>
      <c r="CN44" s="36"/>
      <c r="CO44" s="36"/>
      <c r="CP44" s="34"/>
      <c r="CQ44" s="257"/>
      <c r="CR44" s="256" t="str">
        <f t="shared" ca="1" si="98"/>
        <v/>
      </c>
      <c r="CS44" s="256" t="str">
        <f t="shared" ca="1" si="99"/>
        <v/>
      </c>
      <c r="CU44" s="254" t="str">
        <f t="shared" si="9"/>
        <v xml:space="preserve">Other: </v>
      </c>
      <c r="CV44" s="308"/>
      <c r="CW44" s="308"/>
      <c r="CX44" s="36"/>
      <c r="CY44" s="36"/>
      <c r="CZ44" s="34"/>
      <c r="DA44" s="257"/>
      <c r="DB44" s="256" t="str">
        <f t="shared" ca="1" si="100"/>
        <v/>
      </c>
      <c r="DC44" s="256" t="str">
        <f t="shared" ca="1" si="101"/>
        <v/>
      </c>
    </row>
    <row r="45" spans="1:107" s="40" customFormat="1" x14ac:dyDescent="0.35">
      <c r="A45" s="260" t="s">
        <v>75</v>
      </c>
      <c r="B45" s="58"/>
      <c r="C45" s="58"/>
      <c r="D45" s="59"/>
      <c r="E45" s="259">
        <f>SUM(E34:E44)</f>
        <v>0</v>
      </c>
      <c r="F45" s="259">
        <f>SUM(F34:F44)</f>
        <v>0</v>
      </c>
      <c r="G45" s="259">
        <f>SUM(G34:G44)</f>
        <v>0</v>
      </c>
      <c r="I45" s="260" t="str">
        <f t="shared" si="0"/>
        <v>Total Acquisition</v>
      </c>
      <c r="J45" s="58"/>
      <c r="K45" s="58"/>
      <c r="L45" s="58"/>
      <c r="M45" s="58"/>
      <c r="N45" s="59"/>
      <c r="O45" s="259">
        <f>SUM(O34:O44)</f>
        <v>0</v>
      </c>
      <c r="P45" s="259">
        <f ca="1">SUM(P34:P44)</f>
        <v>0</v>
      </c>
      <c r="Q45" s="259">
        <f ca="1">SUM(Q34:Q44)</f>
        <v>0</v>
      </c>
      <c r="S45" s="260" t="str">
        <f t="shared" si="1"/>
        <v>Total Acquisition</v>
      </c>
      <c r="T45" s="58"/>
      <c r="U45" s="58"/>
      <c r="V45" s="58"/>
      <c r="W45" s="58"/>
      <c r="X45" s="59"/>
      <c r="Y45" s="259">
        <f>SUM(Y34:Y44)</f>
        <v>0</v>
      </c>
      <c r="Z45" s="259">
        <f ca="1">SUM(Z34:Z44)</f>
        <v>0</v>
      </c>
      <c r="AA45" s="259">
        <f ca="1">SUM(AA34:AA44)</f>
        <v>0</v>
      </c>
      <c r="AC45" s="260" t="str">
        <f t="shared" si="2"/>
        <v>Total Acquisition</v>
      </c>
      <c r="AD45" s="58"/>
      <c r="AE45" s="58"/>
      <c r="AF45" s="58"/>
      <c r="AG45" s="58"/>
      <c r="AH45" s="59"/>
      <c r="AI45" s="259">
        <f>SUM(AI34:AI44)</f>
        <v>0</v>
      </c>
      <c r="AJ45" s="259">
        <f ca="1">SUM(AJ34:AJ44)</f>
        <v>0</v>
      </c>
      <c r="AK45" s="259">
        <f ca="1">SUM(AK34:AK44)</f>
        <v>0</v>
      </c>
      <c r="AM45" s="260" t="str">
        <f t="shared" si="3"/>
        <v>Total Acquisition</v>
      </c>
      <c r="AN45" s="58"/>
      <c r="AO45" s="58"/>
      <c r="AP45" s="58"/>
      <c r="AQ45" s="58"/>
      <c r="AR45" s="59"/>
      <c r="AS45" s="259">
        <f>SUM(AS34:AS44)</f>
        <v>0</v>
      </c>
      <c r="AT45" s="259">
        <f ca="1">SUM(AT34:AT44)</f>
        <v>0</v>
      </c>
      <c r="AU45" s="259">
        <f ca="1">SUM(AU34:AU44)</f>
        <v>0</v>
      </c>
      <c r="AW45" s="260" t="str">
        <f t="shared" si="4"/>
        <v>Total Acquisition</v>
      </c>
      <c r="AX45" s="58"/>
      <c r="AY45" s="58"/>
      <c r="AZ45" s="58"/>
      <c r="BA45" s="58"/>
      <c r="BB45" s="59"/>
      <c r="BC45" s="259">
        <f>SUM(BC34:BC44)</f>
        <v>0</v>
      </c>
      <c r="BD45" s="259">
        <f ca="1">SUM(BD34:BD44)</f>
        <v>0</v>
      </c>
      <c r="BE45" s="259">
        <f ca="1">SUM(BE34:BE44)</f>
        <v>0</v>
      </c>
      <c r="BG45" s="260" t="str">
        <f t="shared" si="5"/>
        <v>Total Acquisition</v>
      </c>
      <c r="BH45" s="58"/>
      <c r="BI45" s="58"/>
      <c r="BJ45" s="58"/>
      <c r="BK45" s="58"/>
      <c r="BL45" s="59"/>
      <c r="BM45" s="259">
        <f>SUM(BM34:BM44)</f>
        <v>0</v>
      </c>
      <c r="BN45" s="259">
        <f ca="1">SUM(BN34:BN44)</f>
        <v>0</v>
      </c>
      <c r="BO45" s="259">
        <f ca="1">SUM(BO34:BO44)</f>
        <v>0</v>
      </c>
      <c r="BQ45" s="260" t="str">
        <f t="shared" si="6"/>
        <v>Total Acquisition</v>
      </c>
      <c r="BR45" s="58"/>
      <c r="BS45" s="58"/>
      <c r="BT45" s="58"/>
      <c r="BU45" s="58"/>
      <c r="BV45" s="59"/>
      <c r="BW45" s="259">
        <f>SUM(BW34:BW44)</f>
        <v>0</v>
      </c>
      <c r="BX45" s="259">
        <f ca="1">SUM(BX34:BX44)</f>
        <v>0</v>
      </c>
      <c r="BY45" s="259">
        <f ca="1">SUM(BY34:BY44)</f>
        <v>0</v>
      </c>
      <c r="CA45" s="260" t="str">
        <f t="shared" si="7"/>
        <v>Total Acquisition</v>
      </c>
      <c r="CB45" s="58"/>
      <c r="CC45" s="58"/>
      <c r="CD45" s="58"/>
      <c r="CE45" s="58"/>
      <c r="CF45" s="59"/>
      <c r="CG45" s="259">
        <f>SUM(CG34:CG44)</f>
        <v>0</v>
      </c>
      <c r="CH45" s="259">
        <f ca="1">SUM(CH34:CH44)</f>
        <v>0</v>
      </c>
      <c r="CI45" s="259">
        <f ca="1">SUM(CI34:CI44)</f>
        <v>0</v>
      </c>
      <c r="CK45" s="260" t="str">
        <f t="shared" si="8"/>
        <v>Total Acquisition</v>
      </c>
      <c r="CL45" s="58"/>
      <c r="CM45" s="58"/>
      <c r="CN45" s="58"/>
      <c r="CO45" s="58"/>
      <c r="CP45" s="59"/>
      <c r="CQ45" s="259">
        <f>SUM(CQ34:CQ44)</f>
        <v>0</v>
      </c>
      <c r="CR45" s="259">
        <f ca="1">SUM(CR34:CR44)</f>
        <v>0</v>
      </c>
      <c r="CS45" s="259">
        <f ca="1">SUM(CS34:CS44)</f>
        <v>0</v>
      </c>
      <c r="CU45" s="260" t="str">
        <f t="shared" si="9"/>
        <v>Total Acquisition</v>
      </c>
      <c r="CV45" s="58"/>
      <c r="CW45" s="58"/>
      <c r="CX45" s="58"/>
      <c r="CY45" s="58"/>
      <c r="CZ45" s="59"/>
      <c r="DA45" s="259">
        <f>SUM(DA34:DA44)</f>
        <v>0</v>
      </c>
      <c r="DB45" s="259">
        <f ca="1">SUM(DB34:DB44)</f>
        <v>0</v>
      </c>
      <c r="DC45" s="259">
        <f ca="1">SUM(DC34:DC44)</f>
        <v>0</v>
      </c>
    </row>
    <row r="46" spans="1:107" x14ac:dyDescent="0.35">
      <c r="N46" s="30"/>
      <c r="O46" s="6"/>
      <c r="P46" s="6"/>
      <c r="Q46" s="6"/>
      <c r="X46" s="30"/>
      <c r="Y46" s="6"/>
      <c r="Z46" s="6"/>
      <c r="AA46" s="6"/>
      <c r="AH46" s="30"/>
      <c r="AI46" s="6"/>
      <c r="AJ46" s="6"/>
      <c r="AK46" s="6"/>
      <c r="AR46" s="30"/>
      <c r="AS46" s="6"/>
      <c r="AT46" s="6"/>
      <c r="AU46" s="6"/>
      <c r="BB46" s="30"/>
      <c r="BC46" s="6"/>
      <c r="BD46" s="6"/>
      <c r="BE46" s="6"/>
      <c r="BL46" s="30"/>
      <c r="BM46" s="6"/>
      <c r="BN46" s="6"/>
      <c r="BO46" s="6"/>
      <c r="BV46" s="30"/>
      <c r="BW46" s="6"/>
      <c r="BX46" s="6"/>
      <c r="BY46" s="6"/>
      <c r="CF46" s="30"/>
      <c r="CG46" s="6"/>
      <c r="CH46" s="6"/>
      <c r="CI46" s="6"/>
      <c r="CP46" s="30"/>
      <c r="CQ46" s="6"/>
      <c r="CR46" s="6"/>
      <c r="CS46" s="6"/>
      <c r="CZ46" s="30"/>
      <c r="DA46" s="6"/>
      <c r="DB46" s="6"/>
      <c r="DC46" s="6"/>
    </row>
    <row r="47" spans="1:107" x14ac:dyDescent="0.35">
      <c r="A47" s="253" t="s">
        <v>76</v>
      </c>
      <c r="B47" s="35"/>
      <c r="C47" s="35"/>
      <c r="D47" s="33"/>
      <c r="I47" s="253" t="str">
        <f t="shared" si="0"/>
        <v>Hard Costs</v>
      </c>
      <c r="J47" s="35"/>
      <c r="K47" s="35"/>
      <c r="L47" s="35"/>
      <c r="M47" s="35"/>
      <c r="N47" s="33"/>
      <c r="O47" s="6"/>
      <c r="P47" s="6"/>
      <c r="Q47" s="6"/>
      <c r="S47" s="253" t="str">
        <f t="shared" si="1"/>
        <v>Hard Costs</v>
      </c>
      <c r="T47" s="35"/>
      <c r="U47" s="35"/>
      <c r="V47" s="35"/>
      <c r="W47" s="35"/>
      <c r="X47" s="33"/>
      <c r="Y47" s="6"/>
      <c r="Z47" s="6"/>
      <c r="AA47" s="6"/>
      <c r="AC47" s="253" t="str">
        <f t="shared" si="2"/>
        <v>Hard Costs</v>
      </c>
      <c r="AD47" s="35"/>
      <c r="AE47" s="35"/>
      <c r="AF47" s="35"/>
      <c r="AG47" s="35"/>
      <c r="AH47" s="33"/>
      <c r="AI47" s="6"/>
      <c r="AJ47" s="6"/>
      <c r="AK47" s="6"/>
      <c r="AM47" s="253" t="str">
        <f t="shared" si="3"/>
        <v>Hard Costs</v>
      </c>
      <c r="AN47" s="35"/>
      <c r="AO47" s="35"/>
      <c r="AP47" s="35"/>
      <c r="AQ47" s="35"/>
      <c r="AR47" s="33"/>
      <c r="AS47" s="6"/>
      <c r="AT47" s="6"/>
      <c r="AU47" s="6"/>
      <c r="AW47" s="253" t="str">
        <f t="shared" si="4"/>
        <v>Hard Costs</v>
      </c>
      <c r="AX47" s="35"/>
      <c r="AY47" s="35"/>
      <c r="AZ47" s="35"/>
      <c r="BA47" s="35"/>
      <c r="BB47" s="33"/>
      <c r="BC47" s="6"/>
      <c r="BD47" s="6"/>
      <c r="BE47" s="6"/>
      <c r="BG47" s="253" t="str">
        <f t="shared" si="5"/>
        <v>Hard Costs</v>
      </c>
      <c r="BH47" s="35"/>
      <c r="BI47" s="35"/>
      <c r="BJ47" s="35"/>
      <c r="BK47" s="35"/>
      <c r="BL47" s="33"/>
      <c r="BM47" s="6"/>
      <c r="BN47" s="6"/>
      <c r="BO47" s="6"/>
      <c r="BQ47" s="253" t="str">
        <f t="shared" si="6"/>
        <v>Hard Costs</v>
      </c>
      <c r="BR47" s="35"/>
      <c r="BS47" s="35"/>
      <c r="BT47" s="35"/>
      <c r="BU47" s="35"/>
      <c r="BV47" s="33"/>
      <c r="BW47" s="6"/>
      <c r="BX47" s="6"/>
      <c r="BY47" s="6"/>
      <c r="CA47" s="253" t="str">
        <f t="shared" si="7"/>
        <v>Hard Costs</v>
      </c>
      <c r="CB47" s="35"/>
      <c r="CC47" s="35"/>
      <c r="CD47" s="35"/>
      <c r="CE47" s="35"/>
      <c r="CF47" s="33"/>
      <c r="CG47" s="6"/>
      <c r="CH47" s="6"/>
      <c r="CI47" s="6"/>
      <c r="CK47" s="253" t="str">
        <f t="shared" si="8"/>
        <v>Hard Costs</v>
      </c>
      <c r="CL47" s="35"/>
      <c r="CM47" s="35"/>
      <c r="CN47" s="35"/>
      <c r="CO47" s="35"/>
      <c r="CP47" s="33"/>
      <c r="CQ47" s="6"/>
      <c r="CR47" s="6"/>
      <c r="CS47" s="6"/>
      <c r="CU47" s="253" t="str">
        <f t="shared" si="9"/>
        <v>Hard Costs</v>
      </c>
      <c r="CV47" s="35"/>
      <c r="CW47" s="35"/>
      <c r="CX47" s="35"/>
      <c r="CY47" s="35"/>
      <c r="CZ47" s="33"/>
      <c r="DA47" s="6"/>
      <c r="DB47" s="6"/>
      <c r="DC47" s="6"/>
    </row>
    <row r="48" spans="1:107" x14ac:dyDescent="0.35">
      <c r="A48" s="261" t="s">
        <v>77</v>
      </c>
      <c r="B48" s="36"/>
      <c r="C48" s="36"/>
      <c r="D48" s="262" t="str">
        <f>IFERROR(E48/SUM(E$49:E$53),"")</f>
        <v/>
      </c>
      <c r="E48" s="255">
        <f t="shared" ref="E48:E60" si="103">SUM(O48,Y48,AI48,AS48,BC48,BM48,BW48,CG48,CQ48,DA48)</f>
        <v>0</v>
      </c>
      <c r="F48" s="256">
        <f t="shared" ref="F48:F60" si="104">IFERROR(E48/$C$9,"")</f>
        <v>0</v>
      </c>
      <c r="G48" s="256">
        <f t="shared" ref="G48:G60" si="105">IFERROR(E48/$C$10,"")</f>
        <v>0</v>
      </c>
      <c r="I48" s="254" t="str">
        <f t="shared" si="0"/>
        <v>General Requirements</v>
      </c>
      <c r="J48" s="36"/>
      <c r="K48" s="36"/>
      <c r="L48" s="36"/>
      <c r="M48" s="36"/>
      <c r="N48" s="262" t="str">
        <f>IFERROR(O48/SUM(O$49:O$53),"")</f>
        <v/>
      </c>
      <c r="O48" s="257"/>
      <c r="P48" s="256">
        <f t="shared" ref="P48:P60" ca="1" si="106">IFERROR(O48/K$9,"")</f>
        <v>0</v>
      </c>
      <c r="Q48" s="256">
        <f t="shared" ref="Q48:Q60" ca="1" si="107">IFERROR(O48/K$10,"")</f>
        <v>0</v>
      </c>
      <c r="S48" s="254" t="str">
        <f t="shared" si="1"/>
        <v>General Requirements</v>
      </c>
      <c r="T48" s="36"/>
      <c r="U48" s="36"/>
      <c r="V48" s="36"/>
      <c r="W48" s="36"/>
      <c r="X48" s="262" t="str">
        <f>IFERROR(Y48/SUM(Y$49:Y$53),"")</f>
        <v/>
      </c>
      <c r="Y48" s="257"/>
      <c r="Z48" s="256">
        <f t="shared" ref="Z48:Z60" ca="1" si="108">IFERROR(Y48/U$9,"")</f>
        <v>0</v>
      </c>
      <c r="AA48" s="256">
        <f t="shared" ref="AA48:AA60" ca="1" si="109">IFERROR(Y48/U$10,"")</f>
        <v>0</v>
      </c>
      <c r="AC48" s="254" t="str">
        <f t="shared" si="2"/>
        <v>General Requirements</v>
      </c>
      <c r="AD48" s="36"/>
      <c r="AE48" s="36"/>
      <c r="AF48" s="36"/>
      <c r="AG48" s="36"/>
      <c r="AH48" s="262" t="str">
        <f>IFERROR(AI48/SUM(AI$49:AI$53),"")</f>
        <v/>
      </c>
      <c r="AI48" s="257"/>
      <c r="AJ48" s="256">
        <f t="shared" ref="AJ48:AJ60" ca="1" si="110">IFERROR(AI48/AE$9,"")</f>
        <v>0</v>
      </c>
      <c r="AK48" s="256">
        <f t="shared" ref="AK48:AK60" ca="1" si="111">IFERROR(AI48/AE$10,"")</f>
        <v>0</v>
      </c>
      <c r="AM48" s="254" t="str">
        <f t="shared" si="3"/>
        <v>General Requirements</v>
      </c>
      <c r="AN48" s="36"/>
      <c r="AO48" s="36"/>
      <c r="AP48" s="36"/>
      <c r="AQ48" s="36"/>
      <c r="AR48" s="262" t="str">
        <f>IFERROR(AS48/SUM(AS$49:AS$53),"")</f>
        <v/>
      </c>
      <c r="AS48" s="257"/>
      <c r="AT48" s="256" t="str">
        <f t="shared" ref="AT48:AT60" ca="1" si="112">IFERROR(AS48/AO$9,"")</f>
        <v/>
      </c>
      <c r="AU48" s="256" t="str">
        <f t="shared" ref="AU48:AU60" ca="1" si="113">IFERROR(AS48/AO$10,"")</f>
        <v/>
      </c>
      <c r="AW48" s="254" t="str">
        <f t="shared" si="4"/>
        <v>General Requirements</v>
      </c>
      <c r="AX48" s="36"/>
      <c r="AY48" s="36"/>
      <c r="AZ48" s="36"/>
      <c r="BA48" s="36"/>
      <c r="BB48" s="262" t="str">
        <f>IFERROR(BC48/SUM(BC$49:BC$53),"")</f>
        <v/>
      </c>
      <c r="BC48" s="257"/>
      <c r="BD48" s="256" t="str">
        <f t="shared" ref="BD48:BD60" ca="1" si="114">IFERROR(BC48/AY$9,"")</f>
        <v/>
      </c>
      <c r="BE48" s="256" t="str">
        <f t="shared" ref="BE48:BE60" ca="1" si="115">IFERROR(BC48/AY$10,"")</f>
        <v/>
      </c>
      <c r="BG48" s="254" t="str">
        <f t="shared" si="5"/>
        <v>General Requirements</v>
      </c>
      <c r="BH48" s="36"/>
      <c r="BI48" s="36"/>
      <c r="BJ48" s="36"/>
      <c r="BK48" s="36"/>
      <c r="BL48" s="262" t="str">
        <f>IFERROR(BM48/SUM(BM$49:BM$53),"")</f>
        <v/>
      </c>
      <c r="BM48" s="257"/>
      <c r="BN48" s="256" t="str">
        <f t="shared" ref="BN48:BN60" ca="1" si="116">IFERROR(BM48/BI$9,"")</f>
        <v/>
      </c>
      <c r="BO48" s="256" t="str">
        <f t="shared" ref="BO48:BO60" ca="1" si="117">IFERROR(BM48/BI$10,"")</f>
        <v/>
      </c>
      <c r="BQ48" s="254" t="str">
        <f t="shared" si="6"/>
        <v>General Requirements</v>
      </c>
      <c r="BR48" s="36"/>
      <c r="BS48" s="36"/>
      <c r="BT48" s="36"/>
      <c r="BU48" s="36"/>
      <c r="BV48" s="262" t="str">
        <f>IFERROR(BW48/SUM(BW$49:BW$53),"")</f>
        <v/>
      </c>
      <c r="BW48" s="257"/>
      <c r="BX48" s="256" t="str">
        <f t="shared" ref="BX48:BX60" ca="1" si="118">IFERROR(BW48/BS$9,"")</f>
        <v/>
      </c>
      <c r="BY48" s="256" t="str">
        <f t="shared" ref="BY48:BY60" ca="1" si="119">IFERROR(BW48/BS$10,"")</f>
        <v/>
      </c>
      <c r="CA48" s="254" t="str">
        <f t="shared" si="7"/>
        <v>General Requirements</v>
      </c>
      <c r="CB48" s="36"/>
      <c r="CC48" s="36"/>
      <c r="CD48" s="36"/>
      <c r="CE48" s="36"/>
      <c r="CF48" s="262" t="str">
        <f>IFERROR(CG48/SUM(CG$49:CG$53),"")</f>
        <v/>
      </c>
      <c r="CG48" s="257"/>
      <c r="CH48" s="256" t="str">
        <f t="shared" ref="CH48:CH60" ca="1" si="120">IFERROR(CG48/CC$9,"")</f>
        <v/>
      </c>
      <c r="CI48" s="256" t="str">
        <f t="shared" ref="CI48:CI60" ca="1" si="121">IFERROR(CG48/CC$10,"")</f>
        <v/>
      </c>
      <c r="CK48" s="254" t="str">
        <f t="shared" si="8"/>
        <v>General Requirements</v>
      </c>
      <c r="CL48" s="36"/>
      <c r="CM48" s="36"/>
      <c r="CN48" s="36"/>
      <c r="CO48" s="36"/>
      <c r="CP48" s="262" t="str">
        <f>IFERROR(CQ48/SUM(CQ$49:CQ$53),"")</f>
        <v/>
      </c>
      <c r="CQ48" s="257"/>
      <c r="CR48" s="256" t="str">
        <f t="shared" ref="CR48:CR60" ca="1" si="122">IFERROR(CQ48/CM$9,"")</f>
        <v/>
      </c>
      <c r="CS48" s="256" t="str">
        <f t="shared" ref="CS48:CS60" ca="1" si="123">IFERROR(CQ48/CM$10,"")</f>
        <v/>
      </c>
      <c r="CU48" s="254" t="str">
        <f t="shared" si="9"/>
        <v>General Requirements</v>
      </c>
      <c r="CV48" s="36"/>
      <c r="CW48" s="36"/>
      <c r="CX48" s="36"/>
      <c r="CY48" s="36"/>
      <c r="CZ48" s="262" t="str">
        <f>IFERROR(DA48/SUM(DA$49:DA$53),"")</f>
        <v/>
      </c>
      <c r="DA48" s="257"/>
      <c r="DB48" s="256" t="str">
        <f t="shared" ref="DB48:DB60" ca="1" si="124">IFERROR(DA48/CW$9,"")</f>
        <v/>
      </c>
      <c r="DC48" s="256" t="str">
        <f t="shared" ref="DC48:DC60" ca="1" si="125">IFERROR(DA48/CW$10,"")</f>
        <v/>
      </c>
    </row>
    <row r="49" spans="1:107" x14ac:dyDescent="0.35">
      <c r="A49" s="261" t="s">
        <v>78</v>
      </c>
      <c r="B49" s="36"/>
      <c r="C49" s="36"/>
      <c r="D49" s="34"/>
      <c r="E49" s="255">
        <f t="shared" si="103"/>
        <v>0</v>
      </c>
      <c r="F49" s="256">
        <f t="shared" si="104"/>
        <v>0</v>
      </c>
      <c r="G49" s="256">
        <f t="shared" si="105"/>
        <v>0</v>
      </c>
      <c r="I49" s="254" t="str">
        <f t="shared" si="0"/>
        <v>Demolition</v>
      </c>
      <c r="J49" s="36"/>
      <c r="K49" s="36"/>
      <c r="L49" s="36"/>
      <c r="M49" s="36"/>
      <c r="N49" s="71"/>
      <c r="O49" s="257"/>
      <c r="P49" s="256">
        <f t="shared" ca="1" si="106"/>
        <v>0</v>
      </c>
      <c r="Q49" s="256">
        <f t="shared" ca="1" si="107"/>
        <v>0</v>
      </c>
      <c r="S49" s="254" t="str">
        <f t="shared" si="1"/>
        <v>Demolition</v>
      </c>
      <c r="T49" s="36"/>
      <c r="U49" s="36"/>
      <c r="V49" s="36"/>
      <c r="W49" s="36"/>
      <c r="X49" s="71"/>
      <c r="Y49" s="257"/>
      <c r="Z49" s="256">
        <f t="shared" ca="1" si="108"/>
        <v>0</v>
      </c>
      <c r="AA49" s="256">
        <f t="shared" ca="1" si="109"/>
        <v>0</v>
      </c>
      <c r="AC49" s="254" t="str">
        <f t="shared" si="2"/>
        <v>Demolition</v>
      </c>
      <c r="AD49" s="36"/>
      <c r="AE49" s="36"/>
      <c r="AF49" s="36"/>
      <c r="AG49" s="36"/>
      <c r="AH49" s="71"/>
      <c r="AI49" s="257"/>
      <c r="AJ49" s="256">
        <f t="shared" ca="1" si="110"/>
        <v>0</v>
      </c>
      <c r="AK49" s="256">
        <f t="shared" ca="1" si="111"/>
        <v>0</v>
      </c>
      <c r="AM49" s="254" t="str">
        <f t="shared" si="3"/>
        <v>Demolition</v>
      </c>
      <c r="AN49" s="36"/>
      <c r="AO49" s="36"/>
      <c r="AP49" s="36"/>
      <c r="AQ49" s="36"/>
      <c r="AR49" s="71"/>
      <c r="AS49" s="257"/>
      <c r="AT49" s="256" t="str">
        <f t="shared" ca="1" si="112"/>
        <v/>
      </c>
      <c r="AU49" s="256" t="str">
        <f t="shared" ca="1" si="113"/>
        <v/>
      </c>
      <c r="AW49" s="254" t="str">
        <f t="shared" si="4"/>
        <v>Demolition</v>
      </c>
      <c r="AX49" s="36"/>
      <c r="AY49" s="36"/>
      <c r="AZ49" s="36"/>
      <c r="BA49" s="36"/>
      <c r="BB49" s="71"/>
      <c r="BC49" s="257"/>
      <c r="BD49" s="256" t="str">
        <f t="shared" ca="1" si="114"/>
        <v/>
      </c>
      <c r="BE49" s="256" t="str">
        <f t="shared" ca="1" si="115"/>
        <v/>
      </c>
      <c r="BG49" s="254" t="str">
        <f t="shared" si="5"/>
        <v>Demolition</v>
      </c>
      <c r="BH49" s="36"/>
      <c r="BI49" s="36"/>
      <c r="BJ49" s="36"/>
      <c r="BK49" s="36"/>
      <c r="BL49" s="71"/>
      <c r="BM49" s="257"/>
      <c r="BN49" s="256" t="str">
        <f t="shared" ca="1" si="116"/>
        <v/>
      </c>
      <c r="BO49" s="256" t="str">
        <f t="shared" ca="1" si="117"/>
        <v/>
      </c>
      <c r="BQ49" s="254" t="str">
        <f t="shared" si="6"/>
        <v>Demolition</v>
      </c>
      <c r="BR49" s="36"/>
      <c r="BS49" s="36"/>
      <c r="BT49" s="36"/>
      <c r="BU49" s="36"/>
      <c r="BV49" s="71"/>
      <c r="BW49" s="257"/>
      <c r="BX49" s="256" t="str">
        <f t="shared" ca="1" si="118"/>
        <v/>
      </c>
      <c r="BY49" s="256" t="str">
        <f t="shared" ca="1" si="119"/>
        <v/>
      </c>
      <c r="CA49" s="254" t="str">
        <f t="shared" si="7"/>
        <v>Demolition</v>
      </c>
      <c r="CB49" s="36"/>
      <c r="CC49" s="36"/>
      <c r="CD49" s="36"/>
      <c r="CE49" s="36"/>
      <c r="CF49" s="71"/>
      <c r="CG49" s="257"/>
      <c r="CH49" s="256" t="str">
        <f t="shared" ca="1" si="120"/>
        <v/>
      </c>
      <c r="CI49" s="256" t="str">
        <f t="shared" ca="1" si="121"/>
        <v/>
      </c>
      <c r="CK49" s="254" t="str">
        <f t="shared" si="8"/>
        <v>Demolition</v>
      </c>
      <c r="CL49" s="36"/>
      <c r="CM49" s="36"/>
      <c r="CN49" s="36"/>
      <c r="CO49" s="36"/>
      <c r="CP49" s="71"/>
      <c r="CQ49" s="257"/>
      <c r="CR49" s="256" t="str">
        <f t="shared" ca="1" si="122"/>
        <v/>
      </c>
      <c r="CS49" s="256" t="str">
        <f t="shared" ca="1" si="123"/>
        <v/>
      </c>
      <c r="CU49" s="254" t="str">
        <f t="shared" si="9"/>
        <v>Demolition</v>
      </c>
      <c r="CV49" s="36"/>
      <c r="CW49" s="36"/>
      <c r="CX49" s="36"/>
      <c r="CY49" s="36"/>
      <c r="CZ49" s="71"/>
      <c r="DA49" s="257"/>
      <c r="DB49" s="256" t="str">
        <f t="shared" ca="1" si="124"/>
        <v/>
      </c>
      <c r="DC49" s="256" t="str">
        <f t="shared" ca="1" si="125"/>
        <v/>
      </c>
    </row>
    <row r="50" spans="1:107" x14ac:dyDescent="0.35">
      <c r="A50" s="261" t="s">
        <v>79</v>
      </c>
      <c r="B50" s="36"/>
      <c r="C50" s="36"/>
      <c r="D50" s="34"/>
      <c r="E50" s="255">
        <f t="shared" si="103"/>
        <v>0</v>
      </c>
      <c r="F50" s="256">
        <f t="shared" si="104"/>
        <v>0</v>
      </c>
      <c r="G50" s="256">
        <f t="shared" si="105"/>
        <v>0</v>
      </c>
      <c r="I50" s="254" t="str">
        <f t="shared" si="0"/>
        <v>Site Work</v>
      </c>
      <c r="J50" s="36"/>
      <c r="K50" s="36"/>
      <c r="L50" s="36"/>
      <c r="M50" s="36"/>
      <c r="N50" s="71"/>
      <c r="O50" s="257"/>
      <c r="P50" s="256">
        <f t="shared" ca="1" si="106"/>
        <v>0</v>
      </c>
      <c r="Q50" s="256">
        <f t="shared" ca="1" si="107"/>
        <v>0</v>
      </c>
      <c r="S50" s="254" t="str">
        <f t="shared" si="1"/>
        <v>Site Work</v>
      </c>
      <c r="T50" s="36"/>
      <c r="U50" s="36"/>
      <c r="V50" s="36"/>
      <c r="W50" s="36"/>
      <c r="X50" s="71"/>
      <c r="Y50" s="257"/>
      <c r="Z50" s="256">
        <f t="shared" ca="1" si="108"/>
        <v>0</v>
      </c>
      <c r="AA50" s="256">
        <f t="shared" ca="1" si="109"/>
        <v>0</v>
      </c>
      <c r="AC50" s="254" t="str">
        <f t="shared" si="2"/>
        <v>Site Work</v>
      </c>
      <c r="AD50" s="36"/>
      <c r="AE50" s="36"/>
      <c r="AF50" s="36"/>
      <c r="AG50" s="36"/>
      <c r="AH50" s="71"/>
      <c r="AI50" s="257"/>
      <c r="AJ50" s="256">
        <f t="shared" ca="1" si="110"/>
        <v>0</v>
      </c>
      <c r="AK50" s="256">
        <f t="shared" ca="1" si="111"/>
        <v>0</v>
      </c>
      <c r="AM50" s="254" t="str">
        <f t="shared" si="3"/>
        <v>Site Work</v>
      </c>
      <c r="AN50" s="36"/>
      <c r="AO50" s="36"/>
      <c r="AP50" s="36"/>
      <c r="AQ50" s="36"/>
      <c r="AR50" s="71"/>
      <c r="AS50" s="257"/>
      <c r="AT50" s="256" t="str">
        <f t="shared" ca="1" si="112"/>
        <v/>
      </c>
      <c r="AU50" s="256" t="str">
        <f t="shared" ca="1" si="113"/>
        <v/>
      </c>
      <c r="AW50" s="254" t="str">
        <f t="shared" si="4"/>
        <v>Site Work</v>
      </c>
      <c r="AX50" s="36"/>
      <c r="AY50" s="36"/>
      <c r="AZ50" s="36"/>
      <c r="BA50" s="36"/>
      <c r="BB50" s="71"/>
      <c r="BC50" s="257"/>
      <c r="BD50" s="256" t="str">
        <f t="shared" ca="1" si="114"/>
        <v/>
      </c>
      <c r="BE50" s="256" t="str">
        <f t="shared" ca="1" si="115"/>
        <v/>
      </c>
      <c r="BG50" s="254" t="str">
        <f t="shared" si="5"/>
        <v>Site Work</v>
      </c>
      <c r="BH50" s="36"/>
      <c r="BI50" s="36"/>
      <c r="BJ50" s="36"/>
      <c r="BK50" s="36"/>
      <c r="BL50" s="71"/>
      <c r="BM50" s="257"/>
      <c r="BN50" s="256" t="str">
        <f t="shared" ca="1" si="116"/>
        <v/>
      </c>
      <c r="BO50" s="256" t="str">
        <f t="shared" ca="1" si="117"/>
        <v/>
      </c>
      <c r="BQ50" s="254" t="str">
        <f t="shared" si="6"/>
        <v>Site Work</v>
      </c>
      <c r="BR50" s="36"/>
      <c r="BS50" s="36"/>
      <c r="BT50" s="36"/>
      <c r="BU50" s="36"/>
      <c r="BV50" s="71"/>
      <c r="BW50" s="257"/>
      <c r="BX50" s="256" t="str">
        <f t="shared" ca="1" si="118"/>
        <v/>
      </c>
      <c r="BY50" s="256" t="str">
        <f t="shared" ca="1" si="119"/>
        <v/>
      </c>
      <c r="CA50" s="254" t="str">
        <f t="shared" si="7"/>
        <v>Site Work</v>
      </c>
      <c r="CB50" s="36"/>
      <c r="CC50" s="36"/>
      <c r="CD50" s="36"/>
      <c r="CE50" s="36"/>
      <c r="CF50" s="71"/>
      <c r="CG50" s="257"/>
      <c r="CH50" s="256" t="str">
        <f t="shared" ca="1" si="120"/>
        <v/>
      </c>
      <c r="CI50" s="256" t="str">
        <f t="shared" ca="1" si="121"/>
        <v/>
      </c>
      <c r="CK50" s="254" t="str">
        <f t="shared" si="8"/>
        <v>Site Work</v>
      </c>
      <c r="CL50" s="36"/>
      <c r="CM50" s="36"/>
      <c r="CN50" s="36"/>
      <c r="CO50" s="36"/>
      <c r="CP50" s="71"/>
      <c r="CQ50" s="257"/>
      <c r="CR50" s="256" t="str">
        <f t="shared" ca="1" si="122"/>
        <v/>
      </c>
      <c r="CS50" s="256" t="str">
        <f t="shared" ca="1" si="123"/>
        <v/>
      </c>
      <c r="CU50" s="254" t="str">
        <f t="shared" si="9"/>
        <v>Site Work</v>
      </c>
      <c r="CV50" s="36"/>
      <c r="CW50" s="36"/>
      <c r="CX50" s="36"/>
      <c r="CY50" s="36"/>
      <c r="CZ50" s="71"/>
      <c r="DA50" s="257"/>
      <c r="DB50" s="256" t="str">
        <f t="shared" ca="1" si="124"/>
        <v/>
      </c>
      <c r="DC50" s="256" t="str">
        <f t="shared" ca="1" si="125"/>
        <v/>
      </c>
    </row>
    <row r="51" spans="1:107" x14ac:dyDescent="0.35">
      <c r="A51" s="261" t="s">
        <v>80</v>
      </c>
      <c r="B51" s="36"/>
      <c r="C51" s="36"/>
      <c r="D51" s="34"/>
      <c r="E51" s="255">
        <f t="shared" si="103"/>
        <v>0</v>
      </c>
      <c r="F51" s="256">
        <f t="shared" si="104"/>
        <v>0</v>
      </c>
      <c r="G51" s="256">
        <f t="shared" si="105"/>
        <v>0</v>
      </c>
      <c r="I51" s="254" t="str">
        <f t="shared" si="0"/>
        <v>Offsite Improvements</v>
      </c>
      <c r="J51" s="36"/>
      <c r="K51" s="36"/>
      <c r="L51" s="36"/>
      <c r="M51" s="36"/>
      <c r="N51" s="71"/>
      <c r="O51" s="257"/>
      <c r="P51" s="256">
        <f t="shared" ca="1" si="106"/>
        <v>0</v>
      </c>
      <c r="Q51" s="256">
        <f t="shared" ca="1" si="107"/>
        <v>0</v>
      </c>
      <c r="S51" s="254" t="str">
        <f t="shared" si="1"/>
        <v>Offsite Improvements</v>
      </c>
      <c r="T51" s="36"/>
      <c r="U51" s="36"/>
      <c r="V51" s="36"/>
      <c r="W51" s="36"/>
      <c r="X51" s="71"/>
      <c r="Y51" s="257"/>
      <c r="Z51" s="256">
        <f t="shared" ca="1" si="108"/>
        <v>0</v>
      </c>
      <c r="AA51" s="256">
        <f t="shared" ca="1" si="109"/>
        <v>0</v>
      </c>
      <c r="AC51" s="254" t="str">
        <f t="shared" si="2"/>
        <v>Offsite Improvements</v>
      </c>
      <c r="AD51" s="36"/>
      <c r="AE51" s="36"/>
      <c r="AF51" s="36"/>
      <c r="AG51" s="36"/>
      <c r="AH51" s="71"/>
      <c r="AI51" s="257"/>
      <c r="AJ51" s="256">
        <f t="shared" ca="1" si="110"/>
        <v>0</v>
      </c>
      <c r="AK51" s="256">
        <f t="shared" ca="1" si="111"/>
        <v>0</v>
      </c>
      <c r="AM51" s="254" t="str">
        <f t="shared" si="3"/>
        <v>Offsite Improvements</v>
      </c>
      <c r="AN51" s="36"/>
      <c r="AO51" s="36"/>
      <c r="AP51" s="36"/>
      <c r="AQ51" s="36"/>
      <c r="AR51" s="71"/>
      <c r="AS51" s="257"/>
      <c r="AT51" s="256" t="str">
        <f t="shared" ca="1" si="112"/>
        <v/>
      </c>
      <c r="AU51" s="256" t="str">
        <f t="shared" ca="1" si="113"/>
        <v/>
      </c>
      <c r="AW51" s="254" t="str">
        <f t="shared" si="4"/>
        <v>Offsite Improvements</v>
      </c>
      <c r="AX51" s="36"/>
      <c r="AY51" s="36"/>
      <c r="AZ51" s="36"/>
      <c r="BA51" s="36"/>
      <c r="BB51" s="71"/>
      <c r="BC51" s="257"/>
      <c r="BD51" s="256" t="str">
        <f t="shared" ca="1" si="114"/>
        <v/>
      </c>
      <c r="BE51" s="256" t="str">
        <f t="shared" ca="1" si="115"/>
        <v/>
      </c>
      <c r="BG51" s="254" t="str">
        <f t="shared" si="5"/>
        <v>Offsite Improvements</v>
      </c>
      <c r="BH51" s="36"/>
      <c r="BI51" s="36"/>
      <c r="BJ51" s="36"/>
      <c r="BK51" s="36"/>
      <c r="BL51" s="71"/>
      <c r="BM51" s="257"/>
      <c r="BN51" s="256" t="str">
        <f t="shared" ca="1" si="116"/>
        <v/>
      </c>
      <c r="BO51" s="256" t="str">
        <f t="shared" ca="1" si="117"/>
        <v/>
      </c>
      <c r="BQ51" s="254" t="str">
        <f t="shared" si="6"/>
        <v>Offsite Improvements</v>
      </c>
      <c r="BR51" s="36"/>
      <c r="BS51" s="36"/>
      <c r="BT51" s="36"/>
      <c r="BU51" s="36"/>
      <c r="BV51" s="71"/>
      <c r="BW51" s="257"/>
      <c r="BX51" s="256" t="str">
        <f t="shared" ca="1" si="118"/>
        <v/>
      </c>
      <c r="BY51" s="256" t="str">
        <f t="shared" ca="1" si="119"/>
        <v/>
      </c>
      <c r="CA51" s="254" t="str">
        <f t="shared" si="7"/>
        <v>Offsite Improvements</v>
      </c>
      <c r="CB51" s="36"/>
      <c r="CC51" s="36"/>
      <c r="CD51" s="36"/>
      <c r="CE51" s="36"/>
      <c r="CF51" s="71"/>
      <c r="CG51" s="257"/>
      <c r="CH51" s="256" t="str">
        <f t="shared" ca="1" si="120"/>
        <v/>
      </c>
      <c r="CI51" s="256" t="str">
        <f t="shared" ca="1" si="121"/>
        <v/>
      </c>
      <c r="CK51" s="254" t="str">
        <f t="shared" si="8"/>
        <v>Offsite Improvements</v>
      </c>
      <c r="CL51" s="36"/>
      <c r="CM51" s="36"/>
      <c r="CN51" s="36"/>
      <c r="CO51" s="36"/>
      <c r="CP51" s="71"/>
      <c r="CQ51" s="257"/>
      <c r="CR51" s="256" t="str">
        <f t="shared" ca="1" si="122"/>
        <v/>
      </c>
      <c r="CS51" s="256" t="str">
        <f t="shared" ca="1" si="123"/>
        <v/>
      </c>
      <c r="CU51" s="254" t="str">
        <f t="shared" si="9"/>
        <v>Offsite Improvements</v>
      </c>
      <c r="CV51" s="36"/>
      <c r="CW51" s="36"/>
      <c r="CX51" s="36"/>
      <c r="CY51" s="36"/>
      <c r="CZ51" s="71"/>
      <c r="DA51" s="257"/>
      <c r="DB51" s="256" t="str">
        <f t="shared" ca="1" si="124"/>
        <v/>
      </c>
      <c r="DC51" s="256" t="str">
        <f t="shared" ca="1" si="125"/>
        <v/>
      </c>
    </row>
    <row r="52" spans="1:107" x14ac:dyDescent="0.35">
      <c r="A52" s="261" t="s">
        <v>81</v>
      </c>
      <c r="B52" s="36"/>
      <c r="C52" s="36"/>
      <c r="D52" s="34"/>
      <c r="E52" s="255">
        <f t="shared" si="103"/>
        <v>0</v>
      </c>
      <c r="F52" s="256">
        <f t="shared" si="104"/>
        <v>0</v>
      </c>
      <c r="G52" s="256">
        <f t="shared" si="105"/>
        <v>0</v>
      </c>
      <c r="I52" s="254" t="str">
        <f t="shared" si="0"/>
        <v>Environmental Remediation</v>
      </c>
      <c r="J52" s="36"/>
      <c r="K52" s="36"/>
      <c r="L52" s="36"/>
      <c r="M52" s="36"/>
      <c r="N52" s="71"/>
      <c r="O52" s="257"/>
      <c r="P52" s="256">
        <f t="shared" ca="1" si="106"/>
        <v>0</v>
      </c>
      <c r="Q52" s="256">
        <f t="shared" ca="1" si="107"/>
        <v>0</v>
      </c>
      <c r="S52" s="254" t="str">
        <f t="shared" si="1"/>
        <v>Environmental Remediation</v>
      </c>
      <c r="T52" s="36"/>
      <c r="U52" s="36"/>
      <c r="V52" s="36"/>
      <c r="W52" s="36"/>
      <c r="X52" s="71"/>
      <c r="Y52" s="257"/>
      <c r="Z52" s="256">
        <f t="shared" ca="1" si="108"/>
        <v>0</v>
      </c>
      <c r="AA52" s="256">
        <f t="shared" ca="1" si="109"/>
        <v>0</v>
      </c>
      <c r="AC52" s="254" t="str">
        <f t="shared" si="2"/>
        <v>Environmental Remediation</v>
      </c>
      <c r="AD52" s="36"/>
      <c r="AE52" s="36"/>
      <c r="AF52" s="36"/>
      <c r="AG52" s="36"/>
      <c r="AH52" s="71"/>
      <c r="AI52" s="257"/>
      <c r="AJ52" s="256">
        <f t="shared" ca="1" si="110"/>
        <v>0</v>
      </c>
      <c r="AK52" s="256">
        <f t="shared" ca="1" si="111"/>
        <v>0</v>
      </c>
      <c r="AM52" s="254" t="str">
        <f t="shared" si="3"/>
        <v>Environmental Remediation</v>
      </c>
      <c r="AN52" s="36"/>
      <c r="AO52" s="36"/>
      <c r="AP52" s="36"/>
      <c r="AQ52" s="36"/>
      <c r="AR52" s="71"/>
      <c r="AS52" s="257"/>
      <c r="AT52" s="256" t="str">
        <f t="shared" ca="1" si="112"/>
        <v/>
      </c>
      <c r="AU52" s="256" t="str">
        <f t="shared" ca="1" si="113"/>
        <v/>
      </c>
      <c r="AW52" s="254" t="str">
        <f t="shared" si="4"/>
        <v>Environmental Remediation</v>
      </c>
      <c r="AX52" s="36"/>
      <c r="AY52" s="36"/>
      <c r="AZ52" s="36"/>
      <c r="BA52" s="36"/>
      <c r="BB52" s="71"/>
      <c r="BC52" s="257"/>
      <c r="BD52" s="256" t="str">
        <f t="shared" ca="1" si="114"/>
        <v/>
      </c>
      <c r="BE52" s="256" t="str">
        <f t="shared" ca="1" si="115"/>
        <v/>
      </c>
      <c r="BG52" s="254" t="str">
        <f t="shared" si="5"/>
        <v>Environmental Remediation</v>
      </c>
      <c r="BH52" s="36"/>
      <c r="BI52" s="36"/>
      <c r="BJ52" s="36"/>
      <c r="BK52" s="36"/>
      <c r="BL52" s="71"/>
      <c r="BM52" s="257"/>
      <c r="BN52" s="256" t="str">
        <f t="shared" ca="1" si="116"/>
        <v/>
      </c>
      <c r="BO52" s="256" t="str">
        <f t="shared" ca="1" si="117"/>
        <v/>
      </c>
      <c r="BQ52" s="254" t="str">
        <f t="shared" si="6"/>
        <v>Environmental Remediation</v>
      </c>
      <c r="BR52" s="36"/>
      <c r="BS52" s="36"/>
      <c r="BT52" s="36"/>
      <c r="BU52" s="36"/>
      <c r="BV52" s="71"/>
      <c r="BW52" s="257"/>
      <c r="BX52" s="256" t="str">
        <f t="shared" ca="1" si="118"/>
        <v/>
      </c>
      <c r="BY52" s="256" t="str">
        <f t="shared" ca="1" si="119"/>
        <v/>
      </c>
      <c r="CA52" s="254" t="str">
        <f t="shared" si="7"/>
        <v>Environmental Remediation</v>
      </c>
      <c r="CB52" s="36"/>
      <c r="CC52" s="36"/>
      <c r="CD52" s="36"/>
      <c r="CE52" s="36"/>
      <c r="CF52" s="71"/>
      <c r="CG52" s="257"/>
      <c r="CH52" s="256" t="str">
        <f t="shared" ca="1" si="120"/>
        <v/>
      </c>
      <c r="CI52" s="256" t="str">
        <f t="shared" ca="1" si="121"/>
        <v/>
      </c>
      <c r="CK52" s="254" t="str">
        <f t="shared" si="8"/>
        <v>Environmental Remediation</v>
      </c>
      <c r="CL52" s="36"/>
      <c r="CM52" s="36"/>
      <c r="CN52" s="36"/>
      <c r="CO52" s="36"/>
      <c r="CP52" s="71"/>
      <c r="CQ52" s="257"/>
      <c r="CR52" s="256" t="str">
        <f t="shared" ca="1" si="122"/>
        <v/>
      </c>
      <c r="CS52" s="256" t="str">
        <f t="shared" ca="1" si="123"/>
        <v/>
      </c>
      <c r="CU52" s="254" t="str">
        <f t="shared" si="9"/>
        <v>Environmental Remediation</v>
      </c>
      <c r="CV52" s="36"/>
      <c r="CW52" s="36"/>
      <c r="CX52" s="36"/>
      <c r="CY52" s="36"/>
      <c r="CZ52" s="71"/>
      <c r="DA52" s="257"/>
      <c r="DB52" s="256" t="str">
        <f t="shared" ca="1" si="124"/>
        <v/>
      </c>
      <c r="DC52" s="256" t="str">
        <f t="shared" ca="1" si="125"/>
        <v/>
      </c>
    </row>
    <row r="53" spans="1:107" x14ac:dyDescent="0.35">
      <c r="A53" s="261" t="s">
        <v>82</v>
      </c>
      <c r="B53" s="36"/>
      <c r="C53" s="36"/>
      <c r="D53" s="34"/>
      <c r="E53" s="255">
        <f t="shared" si="103"/>
        <v>0</v>
      </c>
      <c r="F53" s="256">
        <f t="shared" si="104"/>
        <v>0</v>
      </c>
      <c r="G53" s="256">
        <f t="shared" si="105"/>
        <v>0</v>
      </c>
      <c r="I53" s="254" t="str">
        <f t="shared" si="0"/>
        <v>Construction</v>
      </c>
      <c r="J53" s="36"/>
      <c r="K53" s="36"/>
      <c r="L53" s="36"/>
      <c r="M53" s="36"/>
      <c r="N53" s="71"/>
      <c r="O53" s="257"/>
      <c r="P53" s="256">
        <f t="shared" ca="1" si="106"/>
        <v>0</v>
      </c>
      <c r="Q53" s="256">
        <f t="shared" ca="1" si="107"/>
        <v>0</v>
      </c>
      <c r="S53" s="254" t="str">
        <f t="shared" si="1"/>
        <v>Construction</v>
      </c>
      <c r="T53" s="36"/>
      <c r="U53" s="36"/>
      <c r="V53" s="36"/>
      <c r="W53" s="36"/>
      <c r="X53" s="71"/>
      <c r="Y53" s="257"/>
      <c r="Z53" s="256">
        <f t="shared" ca="1" si="108"/>
        <v>0</v>
      </c>
      <c r="AA53" s="256">
        <f t="shared" ca="1" si="109"/>
        <v>0</v>
      </c>
      <c r="AC53" s="254" t="str">
        <f t="shared" si="2"/>
        <v>Construction</v>
      </c>
      <c r="AD53" s="36"/>
      <c r="AE53" s="36"/>
      <c r="AF53" s="36"/>
      <c r="AG53" s="36"/>
      <c r="AH53" s="71"/>
      <c r="AI53" s="257"/>
      <c r="AJ53" s="256">
        <f t="shared" ca="1" si="110"/>
        <v>0</v>
      </c>
      <c r="AK53" s="256">
        <f t="shared" ca="1" si="111"/>
        <v>0</v>
      </c>
      <c r="AM53" s="254" t="str">
        <f t="shared" si="3"/>
        <v>Construction</v>
      </c>
      <c r="AN53" s="36"/>
      <c r="AO53" s="36"/>
      <c r="AP53" s="36"/>
      <c r="AQ53" s="36"/>
      <c r="AR53" s="71"/>
      <c r="AS53" s="257"/>
      <c r="AT53" s="256" t="str">
        <f t="shared" ca="1" si="112"/>
        <v/>
      </c>
      <c r="AU53" s="256" t="str">
        <f t="shared" ca="1" si="113"/>
        <v/>
      </c>
      <c r="AW53" s="254" t="str">
        <f t="shared" si="4"/>
        <v>Construction</v>
      </c>
      <c r="AX53" s="36"/>
      <c r="AY53" s="36"/>
      <c r="AZ53" s="36"/>
      <c r="BA53" s="36"/>
      <c r="BB53" s="71"/>
      <c r="BC53" s="257"/>
      <c r="BD53" s="256" t="str">
        <f t="shared" ca="1" si="114"/>
        <v/>
      </c>
      <c r="BE53" s="256" t="str">
        <f t="shared" ca="1" si="115"/>
        <v/>
      </c>
      <c r="BG53" s="254" t="str">
        <f t="shared" si="5"/>
        <v>Construction</v>
      </c>
      <c r="BH53" s="36"/>
      <c r="BI53" s="36"/>
      <c r="BJ53" s="36"/>
      <c r="BK53" s="36"/>
      <c r="BL53" s="71"/>
      <c r="BM53" s="257"/>
      <c r="BN53" s="256" t="str">
        <f t="shared" ca="1" si="116"/>
        <v/>
      </c>
      <c r="BO53" s="256" t="str">
        <f t="shared" ca="1" si="117"/>
        <v/>
      </c>
      <c r="BQ53" s="254" t="str">
        <f t="shared" si="6"/>
        <v>Construction</v>
      </c>
      <c r="BR53" s="36"/>
      <c r="BS53" s="36"/>
      <c r="BT53" s="36"/>
      <c r="BU53" s="36"/>
      <c r="BV53" s="71"/>
      <c r="BW53" s="257"/>
      <c r="BX53" s="256" t="str">
        <f t="shared" ca="1" si="118"/>
        <v/>
      </c>
      <c r="BY53" s="256" t="str">
        <f t="shared" ca="1" si="119"/>
        <v/>
      </c>
      <c r="CA53" s="254" t="str">
        <f t="shared" si="7"/>
        <v>Construction</v>
      </c>
      <c r="CB53" s="36"/>
      <c r="CC53" s="36"/>
      <c r="CD53" s="36"/>
      <c r="CE53" s="36"/>
      <c r="CF53" s="71"/>
      <c r="CG53" s="257"/>
      <c r="CH53" s="256" t="str">
        <f t="shared" ca="1" si="120"/>
        <v/>
      </c>
      <c r="CI53" s="256" t="str">
        <f t="shared" ca="1" si="121"/>
        <v/>
      </c>
      <c r="CK53" s="254" t="str">
        <f t="shared" si="8"/>
        <v>Construction</v>
      </c>
      <c r="CL53" s="36"/>
      <c r="CM53" s="36"/>
      <c r="CN53" s="36"/>
      <c r="CO53" s="36"/>
      <c r="CP53" s="71"/>
      <c r="CQ53" s="257"/>
      <c r="CR53" s="256" t="str">
        <f t="shared" ca="1" si="122"/>
        <v/>
      </c>
      <c r="CS53" s="256" t="str">
        <f t="shared" ca="1" si="123"/>
        <v/>
      </c>
      <c r="CU53" s="254" t="str">
        <f t="shared" si="9"/>
        <v>Construction</v>
      </c>
      <c r="CV53" s="36"/>
      <c r="CW53" s="36"/>
      <c r="CX53" s="36"/>
      <c r="CY53" s="36"/>
      <c r="CZ53" s="71"/>
      <c r="DA53" s="257"/>
      <c r="DB53" s="256" t="str">
        <f t="shared" ca="1" si="124"/>
        <v/>
      </c>
      <c r="DC53" s="256" t="str">
        <f t="shared" ca="1" si="125"/>
        <v/>
      </c>
    </row>
    <row r="54" spans="1:107" x14ac:dyDescent="0.35">
      <c r="A54" s="261" t="s">
        <v>83</v>
      </c>
      <c r="B54" s="36"/>
      <c r="C54" s="36"/>
      <c r="D54" s="262" t="str">
        <f>IFERROR(E54/SUM(E$49:E$53),"")</f>
        <v/>
      </c>
      <c r="E54" s="255">
        <f t="shared" si="103"/>
        <v>0</v>
      </c>
      <c r="F54" s="256">
        <f t="shared" si="104"/>
        <v>0</v>
      </c>
      <c r="G54" s="256">
        <f t="shared" si="105"/>
        <v>0</v>
      </c>
      <c r="I54" s="254" t="str">
        <f t="shared" si="0"/>
        <v>Builder's Overhead</v>
      </c>
      <c r="J54" s="36"/>
      <c r="K54" s="36"/>
      <c r="L54" s="36"/>
      <c r="M54" s="36"/>
      <c r="N54" s="262" t="str">
        <f>IFERROR(O54/SUM(O$49:O$53),"")</f>
        <v/>
      </c>
      <c r="O54" s="257"/>
      <c r="P54" s="256">
        <f t="shared" ca="1" si="106"/>
        <v>0</v>
      </c>
      <c r="Q54" s="256">
        <f t="shared" ca="1" si="107"/>
        <v>0</v>
      </c>
      <c r="S54" s="254" t="str">
        <f t="shared" si="1"/>
        <v>Builder's Overhead</v>
      </c>
      <c r="T54" s="36"/>
      <c r="U54" s="36"/>
      <c r="V54" s="36"/>
      <c r="W54" s="36"/>
      <c r="X54" s="262" t="str">
        <f>IFERROR(Y54/SUM(Y$49:Y$53),"")</f>
        <v/>
      </c>
      <c r="Y54" s="257"/>
      <c r="Z54" s="256">
        <f t="shared" ca="1" si="108"/>
        <v>0</v>
      </c>
      <c r="AA54" s="256">
        <f t="shared" ca="1" si="109"/>
        <v>0</v>
      </c>
      <c r="AC54" s="254" t="str">
        <f t="shared" si="2"/>
        <v>Builder's Overhead</v>
      </c>
      <c r="AD54" s="36"/>
      <c r="AE54" s="36"/>
      <c r="AF54" s="36"/>
      <c r="AG54" s="36"/>
      <c r="AH54" s="262" t="str">
        <f>IFERROR(AI54/SUM(AI$49:AI$53),"")</f>
        <v/>
      </c>
      <c r="AI54" s="257"/>
      <c r="AJ54" s="256">
        <f t="shared" ca="1" si="110"/>
        <v>0</v>
      </c>
      <c r="AK54" s="256">
        <f t="shared" ca="1" si="111"/>
        <v>0</v>
      </c>
      <c r="AM54" s="254" t="str">
        <f t="shared" si="3"/>
        <v>Builder's Overhead</v>
      </c>
      <c r="AN54" s="36"/>
      <c r="AO54" s="36"/>
      <c r="AP54" s="36"/>
      <c r="AQ54" s="36"/>
      <c r="AR54" s="262" t="str">
        <f>IFERROR(AS54/SUM(AS$49:AS$53),"")</f>
        <v/>
      </c>
      <c r="AS54" s="257"/>
      <c r="AT54" s="256" t="str">
        <f t="shared" ca="1" si="112"/>
        <v/>
      </c>
      <c r="AU54" s="256" t="str">
        <f t="shared" ca="1" si="113"/>
        <v/>
      </c>
      <c r="AW54" s="254" t="str">
        <f t="shared" si="4"/>
        <v>Builder's Overhead</v>
      </c>
      <c r="AX54" s="36"/>
      <c r="AY54" s="36"/>
      <c r="AZ54" s="36"/>
      <c r="BA54" s="36"/>
      <c r="BB54" s="262" t="str">
        <f>IFERROR(BC54/SUM(BC$49:BC$53),"")</f>
        <v/>
      </c>
      <c r="BC54" s="257"/>
      <c r="BD54" s="256" t="str">
        <f t="shared" ca="1" si="114"/>
        <v/>
      </c>
      <c r="BE54" s="256" t="str">
        <f t="shared" ca="1" si="115"/>
        <v/>
      </c>
      <c r="BG54" s="254" t="str">
        <f t="shared" si="5"/>
        <v>Builder's Overhead</v>
      </c>
      <c r="BH54" s="36"/>
      <c r="BI54" s="36"/>
      <c r="BJ54" s="36"/>
      <c r="BK54" s="36"/>
      <c r="BL54" s="262" t="str">
        <f>IFERROR(BM54/SUM(BM$49:BM$53),"")</f>
        <v/>
      </c>
      <c r="BM54" s="257"/>
      <c r="BN54" s="256" t="str">
        <f t="shared" ca="1" si="116"/>
        <v/>
      </c>
      <c r="BO54" s="256" t="str">
        <f t="shared" ca="1" si="117"/>
        <v/>
      </c>
      <c r="BQ54" s="254" t="str">
        <f t="shared" si="6"/>
        <v>Builder's Overhead</v>
      </c>
      <c r="BR54" s="36"/>
      <c r="BS54" s="36"/>
      <c r="BT54" s="36"/>
      <c r="BU54" s="36"/>
      <c r="BV54" s="262" t="str">
        <f>IFERROR(BW54/SUM(BW$49:BW$53),"")</f>
        <v/>
      </c>
      <c r="BW54" s="257"/>
      <c r="BX54" s="256" t="str">
        <f t="shared" ca="1" si="118"/>
        <v/>
      </c>
      <c r="BY54" s="256" t="str">
        <f t="shared" ca="1" si="119"/>
        <v/>
      </c>
      <c r="CA54" s="254" t="str">
        <f t="shared" si="7"/>
        <v>Builder's Overhead</v>
      </c>
      <c r="CB54" s="36"/>
      <c r="CC54" s="36"/>
      <c r="CD54" s="36"/>
      <c r="CE54" s="36"/>
      <c r="CF54" s="262" t="str">
        <f>IFERROR(CG54/SUM(CG$49:CG$53),"")</f>
        <v/>
      </c>
      <c r="CG54" s="257"/>
      <c r="CH54" s="256" t="str">
        <f t="shared" ca="1" si="120"/>
        <v/>
      </c>
      <c r="CI54" s="256" t="str">
        <f t="shared" ca="1" si="121"/>
        <v/>
      </c>
      <c r="CK54" s="254" t="str">
        <f t="shared" si="8"/>
        <v>Builder's Overhead</v>
      </c>
      <c r="CL54" s="36"/>
      <c r="CM54" s="36"/>
      <c r="CN54" s="36"/>
      <c r="CO54" s="36"/>
      <c r="CP54" s="262" t="str">
        <f>IFERROR(CQ54/SUM(CQ$49:CQ$53),"")</f>
        <v/>
      </c>
      <c r="CQ54" s="257"/>
      <c r="CR54" s="256" t="str">
        <f t="shared" ca="1" si="122"/>
        <v/>
      </c>
      <c r="CS54" s="256" t="str">
        <f t="shared" ca="1" si="123"/>
        <v/>
      </c>
      <c r="CU54" s="254" t="str">
        <f t="shared" si="9"/>
        <v>Builder's Overhead</v>
      </c>
      <c r="CV54" s="36"/>
      <c r="CW54" s="36"/>
      <c r="CX54" s="36"/>
      <c r="CY54" s="36"/>
      <c r="CZ54" s="262" t="str">
        <f>IFERROR(DA54/SUM(DA$49:DA$53),"")</f>
        <v/>
      </c>
      <c r="DA54" s="257"/>
      <c r="DB54" s="256" t="str">
        <f t="shared" ca="1" si="124"/>
        <v/>
      </c>
      <c r="DC54" s="256" t="str">
        <f t="shared" ca="1" si="125"/>
        <v/>
      </c>
    </row>
    <row r="55" spans="1:107" x14ac:dyDescent="0.35">
      <c r="A55" s="261" t="s">
        <v>84</v>
      </c>
      <c r="B55" s="36"/>
      <c r="C55" s="36"/>
      <c r="D55" s="262" t="str">
        <f>IFERROR(E55/SUM(E$49:E$53),"")</f>
        <v/>
      </c>
      <c r="E55" s="255">
        <f t="shared" si="103"/>
        <v>0</v>
      </c>
      <c r="F55" s="256">
        <f t="shared" si="104"/>
        <v>0</v>
      </c>
      <c r="G55" s="256">
        <f t="shared" si="105"/>
        <v>0</v>
      </c>
      <c r="I55" s="261" t="str">
        <f t="shared" si="0"/>
        <v>Builder's Profit</v>
      </c>
      <c r="J55" s="36"/>
      <c r="K55" s="36"/>
      <c r="L55" s="36"/>
      <c r="M55" s="36"/>
      <c r="N55" s="262" t="str">
        <f>IFERROR(O55/SUM(O$49:O$53),"")</f>
        <v/>
      </c>
      <c r="O55" s="257"/>
      <c r="P55" s="256">
        <f t="shared" ca="1" si="106"/>
        <v>0</v>
      </c>
      <c r="Q55" s="256">
        <f t="shared" ca="1" si="107"/>
        <v>0</v>
      </c>
      <c r="S55" s="261" t="str">
        <f t="shared" si="1"/>
        <v>Builder's Profit</v>
      </c>
      <c r="T55" s="36"/>
      <c r="U55" s="36"/>
      <c r="V55" s="36"/>
      <c r="W55" s="36"/>
      <c r="X55" s="262" t="str">
        <f>IFERROR(Y55/SUM(Y$49:Y$53),"")</f>
        <v/>
      </c>
      <c r="Y55" s="257"/>
      <c r="Z55" s="256">
        <f t="shared" ca="1" si="108"/>
        <v>0</v>
      </c>
      <c r="AA55" s="256">
        <f t="shared" ca="1" si="109"/>
        <v>0</v>
      </c>
      <c r="AC55" s="261" t="str">
        <f t="shared" si="2"/>
        <v>Builder's Profit</v>
      </c>
      <c r="AD55" s="36"/>
      <c r="AE55" s="36"/>
      <c r="AF55" s="36"/>
      <c r="AG55" s="36"/>
      <c r="AH55" s="262" t="str">
        <f>IFERROR(AI55/SUM(AI$49:AI$53),"")</f>
        <v/>
      </c>
      <c r="AI55" s="257"/>
      <c r="AJ55" s="256">
        <f t="shared" ca="1" si="110"/>
        <v>0</v>
      </c>
      <c r="AK55" s="256">
        <f t="shared" ca="1" si="111"/>
        <v>0</v>
      </c>
      <c r="AM55" s="261" t="str">
        <f t="shared" si="3"/>
        <v>Builder's Profit</v>
      </c>
      <c r="AN55" s="36"/>
      <c r="AO55" s="36"/>
      <c r="AP55" s="36"/>
      <c r="AQ55" s="36"/>
      <c r="AR55" s="262" t="str">
        <f>IFERROR(AS55/SUM(AS$49:AS$53),"")</f>
        <v/>
      </c>
      <c r="AS55" s="257"/>
      <c r="AT55" s="256" t="str">
        <f t="shared" ca="1" si="112"/>
        <v/>
      </c>
      <c r="AU55" s="256" t="str">
        <f t="shared" ca="1" si="113"/>
        <v/>
      </c>
      <c r="AW55" s="261" t="str">
        <f t="shared" si="4"/>
        <v>Builder's Profit</v>
      </c>
      <c r="AX55" s="36"/>
      <c r="AY55" s="36"/>
      <c r="AZ55" s="36"/>
      <c r="BA55" s="36"/>
      <c r="BB55" s="262" t="str">
        <f>IFERROR(BC55/SUM(BC$49:BC$53),"")</f>
        <v/>
      </c>
      <c r="BC55" s="257"/>
      <c r="BD55" s="256" t="str">
        <f t="shared" ca="1" si="114"/>
        <v/>
      </c>
      <c r="BE55" s="256" t="str">
        <f t="shared" ca="1" si="115"/>
        <v/>
      </c>
      <c r="BG55" s="261" t="str">
        <f t="shared" si="5"/>
        <v>Builder's Profit</v>
      </c>
      <c r="BH55" s="36"/>
      <c r="BI55" s="36"/>
      <c r="BJ55" s="36"/>
      <c r="BK55" s="36"/>
      <c r="BL55" s="262" t="str">
        <f>IFERROR(BM55/SUM(BM$49:BM$53),"")</f>
        <v/>
      </c>
      <c r="BM55" s="257"/>
      <c r="BN55" s="256" t="str">
        <f t="shared" ca="1" si="116"/>
        <v/>
      </c>
      <c r="BO55" s="256" t="str">
        <f t="shared" ca="1" si="117"/>
        <v/>
      </c>
      <c r="BQ55" s="261" t="str">
        <f t="shared" si="6"/>
        <v>Builder's Profit</v>
      </c>
      <c r="BR55" s="36"/>
      <c r="BS55" s="36"/>
      <c r="BT55" s="36"/>
      <c r="BU55" s="36"/>
      <c r="BV55" s="262" t="str">
        <f>IFERROR(BW55/SUM(BW$49:BW$53),"")</f>
        <v/>
      </c>
      <c r="BW55" s="257"/>
      <c r="BX55" s="256" t="str">
        <f t="shared" ca="1" si="118"/>
        <v/>
      </c>
      <c r="BY55" s="256" t="str">
        <f t="shared" ca="1" si="119"/>
        <v/>
      </c>
      <c r="CA55" s="261" t="str">
        <f t="shared" si="7"/>
        <v>Builder's Profit</v>
      </c>
      <c r="CB55" s="36"/>
      <c r="CC55" s="36"/>
      <c r="CD55" s="36"/>
      <c r="CE55" s="36"/>
      <c r="CF55" s="262" t="str">
        <f>IFERROR(CG55/SUM(CG$49:CG$53),"")</f>
        <v/>
      </c>
      <c r="CG55" s="257"/>
      <c r="CH55" s="256" t="str">
        <f t="shared" ca="1" si="120"/>
        <v/>
      </c>
      <c r="CI55" s="256" t="str">
        <f t="shared" ca="1" si="121"/>
        <v/>
      </c>
      <c r="CK55" s="261" t="str">
        <f t="shared" si="8"/>
        <v>Builder's Profit</v>
      </c>
      <c r="CL55" s="36"/>
      <c r="CM55" s="36"/>
      <c r="CN55" s="36"/>
      <c r="CO55" s="36"/>
      <c r="CP55" s="262" t="str">
        <f>IFERROR(CQ55/SUM(CQ$49:CQ$53),"")</f>
        <v/>
      </c>
      <c r="CQ55" s="257"/>
      <c r="CR55" s="256" t="str">
        <f t="shared" ca="1" si="122"/>
        <v/>
      </c>
      <c r="CS55" s="256" t="str">
        <f t="shared" ca="1" si="123"/>
        <v/>
      </c>
      <c r="CU55" s="261" t="str">
        <f t="shared" si="9"/>
        <v>Builder's Profit</v>
      </c>
      <c r="CV55" s="36"/>
      <c r="CW55" s="36"/>
      <c r="CX55" s="36"/>
      <c r="CY55" s="36"/>
      <c r="CZ55" s="262" t="str">
        <f>IFERROR(DA55/SUM(DA$49:DA$53),"")</f>
        <v/>
      </c>
      <c r="DA55" s="257"/>
      <c r="DB55" s="256" t="str">
        <f t="shared" ca="1" si="124"/>
        <v/>
      </c>
      <c r="DC55" s="256" t="str">
        <f t="shared" ca="1" si="125"/>
        <v/>
      </c>
    </row>
    <row r="56" spans="1:107" x14ac:dyDescent="0.35">
      <c r="A56" s="261" t="s">
        <v>85</v>
      </c>
      <c r="B56" s="36"/>
      <c r="C56" s="36"/>
      <c r="D56" s="34"/>
      <c r="E56" s="255">
        <f t="shared" si="103"/>
        <v>0</v>
      </c>
      <c r="F56" s="256">
        <f t="shared" si="104"/>
        <v>0</v>
      </c>
      <c r="G56" s="256">
        <f t="shared" si="105"/>
        <v>0</v>
      </c>
      <c r="I56" s="261" t="str">
        <f t="shared" si="0"/>
        <v>Bond Premium</v>
      </c>
      <c r="J56" s="36"/>
      <c r="K56" s="36"/>
      <c r="L56" s="36"/>
      <c r="M56" s="36"/>
      <c r="N56" s="71"/>
      <c r="O56" s="257"/>
      <c r="P56" s="256">
        <f t="shared" ca="1" si="106"/>
        <v>0</v>
      </c>
      <c r="Q56" s="256">
        <f t="shared" ca="1" si="107"/>
        <v>0</v>
      </c>
      <c r="S56" s="261" t="str">
        <f t="shared" si="1"/>
        <v>Bond Premium</v>
      </c>
      <c r="T56" s="36"/>
      <c r="U56" s="36"/>
      <c r="V56" s="36"/>
      <c r="W56" s="36"/>
      <c r="X56" s="71"/>
      <c r="Y56" s="257"/>
      <c r="Z56" s="256">
        <f t="shared" ca="1" si="108"/>
        <v>0</v>
      </c>
      <c r="AA56" s="256">
        <f t="shared" ca="1" si="109"/>
        <v>0</v>
      </c>
      <c r="AC56" s="261" t="str">
        <f t="shared" si="2"/>
        <v>Bond Premium</v>
      </c>
      <c r="AD56" s="36"/>
      <c r="AE56" s="36"/>
      <c r="AF56" s="36"/>
      <c r="AG56" s="36"/>
      <c r="AH56" s="71"/>
      <c r="AI56" s="257"/>
      <c r="AJ56" s="256">
        <f t="shared" ca="1" si="110"/>
        <v>0</v>
      </c>
      <c r="AK56" s="256">
        <f t="shared" ca="1" si="111"/>
        <v>0</v>
      </c>
      <c r="AM56" s="261" t="str">
        <f t="shared" si="3"/>
        <v>Bond Premium</v>
      </c>
      <c r="AN56" s="36"/>
      <c r="AO56" s="36"/>
      <c r="AP56" s="36"/>
      <c r="AQ56" s="36"/>
      <c r="AR56" s="71"/>
      <c r="AS56" s="257"/>
      <c r="AT56" s="256" t="str">
        <f t="shared" ca="1" si="112"/>
        <v/>
      </c>
      <c r="AU56" s="256" t="str">
        <f t="shared" ca="1" si="113"/>
        <v/>
      </c>
      <c r="AW56" s="261" t="str">
        <f t="shared" si="4"/>
        <v>Bond Premium</v>
      </c>
      <c r="AX56" s="36"/>
      <c r="AY56" s="36"/>
      <c r="AZ56" s="36"/>
      <c r="BA56" s="36"/>
      <c r="BB56" s="71"/>
      <c r="BC56" s="257"/>
      <c r="BD56" s="256" t="str">
        <f t="shared" ca="1" si="114"/>
        <v/>
      </c>
      <c r="BE56" s="256" t="str">
        <f t="shared" ca="1" si="115"/>
        <v/>
      </c>
      <c r="BG56" s="261" t="str">
        <f t="shared" si="5"/>
        <v>Bond Premium</v>
      </c>
      <c r="BH56" s="36"/>
      <c r="BI56" s="36"/>
      <c r="BJ56" s="36"/>
      <c r="BK56" s="36"/>
      <c r="BL56" s="71"/>
      <c r="BM56" s="257"/>
      <c r="BN56" s="256" t="str">
        <f t="shared" ca="1" si="116"/>
        <v/>
      </c>
      <c r="BO56" s="256" t="str">
        <f t="shared" ca="1" si="117"/>
        <v/>
      </c>
      <c r="BQ56" s="261" t="str">
        <f t="shared" si="6"/>
        <v>Bond Premium</v>
      </c>
      <c r="BR56" s="36"/>
      <c r="BS56" s="36"/>
      <c r="BT56" s="36"/>
      <c r="BU56" s="36"/>
      <c r="BV56" s="71"/>
      <c r="BW56" s="257"/>
      <c r="BX56" s="256" t="str">
        <f t="shared" ca="1" si="118"/>
        <v/>
      </c>
      <c r="BY56" s="256" t="str">
        <f t="shared" ca="1" si="119"/>
        <v/>
      </c>
      <c r="CA56" s="261" t="str">
        <f t="shared" si="7"/>
        <v>Bond Premium</v>
      </c>
      <c r="CB56" s="36"/>
      <c r="CC56" s="36"/>
      <c r="CD56" s="36"/>
      <c r="CE56" s="36"/>
      <c r="CF56" s="71"/>
      <c r="CG56" s="257"/>
      <c r="CH56" s="256" t="str">
        <f t="shared" ca="1" si="120"/>
        <v/>
      </c>
      <c r="CI56" s="256" t="str">
        <f t="shared" ca="1" si="121"/>
        <v/>
      </c>
      <c r="CK56" s="261" t="str">
        <f t="shared" si="8"/>
        <v>Bond Premium</v>
      </c>
      <c r="CL56" s="36"/>
      <c r="CM56" s="36"/>
      <c r="CN56" s="36"/>
      <c r="CO56" s="36"/>
      <c r="CP56" s="71"/>
      <c r="CQ56" s="257"/>
      <c r="CR56" s="256" t="str">
        <f t="shared" ca="1" si="122"/>
        <v/>
      </c>
      <c r="CS56" s="256" t="str">
        <f t="shared" ca="1" si="123"/>
        <v/>
      </c>
      <c r="CU56" s="261" t="str">
        <f t="shared" si="9"/>
        <v>Bond Premium</v>
      </c>
      <c r="CV56" s="36"/>
      <c r="CW56" s="36"/>
      <c r="CX56" s="36"/>
      <c r="CY56" s="36"/>
      <c r="CZ56" s="71"/>
      <c r="DA56" s="257"/>
      <c r="DB56" s="256" t="str">
        <f t="shared" ca="1" si="124"/>
        <v/>
      </c>
      <c r="DC56" s="256" t="str">
        <f t="shared" ca="1" si="125"/>
        <v/>
      </c>
    </row>
    <row r="57" spans="1:107" x14ac:dyDescent="0.35">
      <c r="A57" s="261" t="s">
        <v>86</v>
      </c>
      <c r="B57" s="36"/>
      <c r="C57" s="36"/>
      <c r="D57" s="34"/>
      <c r="E57" s="255">
        <f t="shared" si="103"/>
        <v>0</v>
      </c>
      <c r="F57" s="256">
        <f t="shared" si="104"/>
        <v>0</v>
      </c>
      <c r="G57" s="256">
        <f t="shared" si="105"/>
        <v>0</v>
      </c>
      <c r="I57" s="261" t="str">
        <f t="shared" si="0"/>
        <v>Building Permits</v>
      </c>
      <c r="J57" s="36"/>
      <c r="K57" s="36"/>
      <c r="L57" s="36"/>
      <c r="M57" s="36"/>
      <c r="N57" s="71"/>
      <c r="O57" s="257"/>
      <c r="P57" s="256">
        <f t="shared" ca="1" si="106"/>
        <v>0</v>
      </c>
      <c r="Q57" s="256">
        <f t="shared" ca="1" si="107"/>
        <v>0</v>
      </c>
      <c r="S57" s="261" t="str">
        <f t="shared" si="1"/>
        <v>Building Permits</v>
      </c>
      <c r="T57" s="36"/>
      <c r="U57" s="36"/>
      <c r="V57" s="36"/>
      <c r="W57" s="36"/>
      <c r="X57" s="71"/>
      <c r="Y57" s="257"/>
      <c r="Z57" s="256">
        <f t="shared" ca="1" si="108"/>
        <v>0</v>
      </c>
      <c r="AA57" s="256">
        <f t="shared" ca="1" si="109"/>
        <v>0</v>
      </c>
      <c r="AC57" s="261" t="str">
        <f t="shared" si="2"/>
        <v>Building Permits</v>
      </c>
      <c r="AD57" s="36"/>
      <c r="AE57" s="36"/>
      <c r="AF57" s="36"/>
      <c r="AG57" s="36"/>
      <c r="AH57" s="71"/>
      <c r="AI57" s="257"/>
      <c r="AJ57" s="256">
        <f t="shared" ca="1" si="110"/>
        <v>0</v>
      </c>
      <c r="AK57" s="256">
        <f t="shared" ca="1" si="111"/>
        <v>0</v>
      </c>
      <c r="AM57" s="261" t="str">
        <f t="shared" si="3"/>
        <v>Building Permits</v>
      </c>
      <c r="AN57" s="36"/>
      <c r="AO57" s="36"/>
      <c r="AP57" s="36"/>
      <c r="AQ57" s="36"/>
      <c r="AR57" s="71"/>
      <c r="AS57" s="257"/>
      <c r="AT57" s="256" t="str">
        <f t="shared" ca="1" si="112"/>
        <v/>
      </c>
      <c r="AU57" s="256" t="str">
        <f t="shared" ca="1" si="113"/>
        <v/>
      </c>
      <c r="AW57" s="261" t="str">
        <f t="shared" si="4"/>
        <v>Building Permits</v>
      </c>
      <c r="AX57" s="36"/>
      <c r="AY57" s="36"/>
      <c r="AZ57" s="36"/>
      <c r="BA57" s="36"/>
      <c r="BB57" s="71"/>
      <c r="BC57" s="257"/>
      <c r="BD57" s="256" t="str">
        <f t="shared" ca="1" si="114"/>
        <v/>
      </c>
      <c r="BE57" s="256" t="str">
        <f t="shared" ca="1" si="115"/>
        <v/>
      </c>
      <c r="BG57" s="261" t="str">
        <f t="shared" si="5"/>
        <v>Building Permits</v>
      </c>
      <c r="BH57" s="36"/>
      <c r="BI57" s="36"/>
      <c r="BJ57" s="36"/>
      <c r="BK57" s="36"/>
      <c r="BL57" s="71"/>
      <c r="BM57" s="257"/>
      <c r="BN57" s="256" t="str">
        <f t="shared" ca="1" si="116"/>
        <v/>
      </c>
      <c r="BO57" s="256" t="str">
        <f t="shared" ca="1" si="117"/>
        <v/>
      </c>
      <c r="BQ57" s="261" t="str">
        <f t="shared" si="6"/>
        <v>Building Permits</v>
      </c>
      <c r="BR57" s="36"/>
      <c r="BS57" s="36"/>
      <c r="BT57" s="36"/>
      <c r="BU57" s="36"/>
      <c r="BV57" s="71"/>
      <c r="BW57" s="257"/>
      <c r="BX57" s="256" t="str">
        <f t="shared" ca="1" si="118"/>
        <v/>
      </c>
      <c r="BY57" s="256" t="str">
        <f t="shared" ca="1" si="119"/>
        <v/>
      </c>
      <c r="CA57" s="261" t="str">
        <f t="shared" si="7"/>
        <v>Building Permits</v>
      </c>
      <c r="CB57" s="36"/>
      <c r="CC57" s="36"/>
      <c r="CD57" s="36"/>
      <c r="CE57" s="36"/>
      <c r="CF57" s="71"/>
      <c r="CG57" s="257"/>
      <c r="CH57" s="256" t="str">
        <f t="shared" ca="1" si="120"/>
        <v/>
      </c>
      <c r="CI57" s="256" t="str">
        <f t="shared" ca="1" si="121"/>
        <v/>
      </c>
      <c r="CK57" s="261" t="str">
        <f t="shared" si="8"/>
        <v>Building Permits</v>
      </c>
      <c r="CL57" s="36"/>
      <c r="CM57" s="36"/>
      <c r="CN57" s="36"/>
      <c r="CO57" s="36"/>
      <c r="CP57" s="71"/>
      <c r="CQ57" s="257"/>
      <c r="CR57" s="256" t="str">
        <f t="shared" ca="1" si="122"/>
        <v/>
      </c>
      <c r="CS57" s="256" t="str">
        <f t="shared" ca="1" si="123"/>
        <v/>
      </c>
      <c r="CU57" s="261" t="str">
        <f t="shared" si="9"/>
        <v>Building Permits</v>
      </c>
      <c r="CV57" s="36"/>
      <c r="CW57" s="36"/>
      <c r="CX57" s="36"/>
      <c r="CY57" s="36"/>
      <c r="CZ57" s="71"/>
      <c r="DA57" s="257"/>
      <c r="DB57" s="256" t="str">
        <f t="shared" ca="1" si="124"/>
        <v/>
      </c>
      <c r="DC57" s="256" t="str">
        <f t="shared" ca="1" si="125"/>
        <v/>
      </c>
    </row>
    <row r="58" spans="1:107" x14ac:dyDescent="0.35">
      <c r="A58" s="254" t="s">
        <v>56</v>
      </c>
      <c r="B58" s="37"/>
      <c r="C58" s="37"/>
      <c r="D58" s="34"/>
      <c r="E58" s="255">
        <f t="shared" si="103"/>
        <v>0</v>
      </c>
      <c r="F58" s="256">
        <f t="shared" si="104"/>
        <v>0</v>
      </c>
      <c r="G58" s="256">
        <f t="shared" si="105"/>
        <v>0</v>
      </c>
      <c r="I58" s="254" t="str">
        <f t="shared" si="0"/>
        <v>Other:</v>
      </c>
      <c r="J58" s="308"/>
      <c r="K58" s="308"/>
      <c r="L58" s="36"/>
      <c r="M58" s="36"/>
      <c r="N58" s="71"/>
      <c r="O58" s="257"/>
      <c r="P58" s="256">
        <f t="shared" ca="1" si="106"/>
        <v>0</v>
      </c>
      <c r="Q58" s="256">
        <f t="shared" ca="1" si="107"/>
        <v>0</v>
      </c>
      <c r="S58" s="254" t="str">
        <f t="shared" si="1"/>
        <v>Other:</v>
      </c>
      <c r="T58" s="308"/>
      <c r="U58" s="308"/>
      <c r="V58" s="36"/>
      <c r="W58" s="36"/>
      <c r="X58" s="71"/>
      <c r="Y58" s="257"/>
      <c r="Z58" s="256">
        <f t="shared" ca="1" si="108"/>
        <v>0</v>
      </c>
      <c r="AA58" s="256">
        <f t="shared" ca="1" si="109"/>
        <v>0</v>
      </c>
      <c r="AC58" s="254" t="str">
        <f t="shared" si="2"/>
        <v>Other:</v>
      </c>
      <c r="AD58" s="308"/>
      <c r="AE58" s="308"/>
      <c r="AF58" s="36"/>
      <c r="AG58" s="36"/>
      <c r="AH58" s="71"/>
      <c r="AI58" s="257"/>
      <c r="AJ58" s="256">
        <f t="shared" ca="1" si="110"/>
        <v>0</v>
      </c>
      <c r="AK58" s="256">
        <f t="shared" ca="1" si="111"/>
        <v>0</v>
      </c>
      <c r="AM58" s="254" t="str">
        <f t="shared" si="3"/>
        <v>Other:</v>
      </c>
      <c r="AN58" s="308"/>
      <c r="AO58" s="308"/>
      <c r="AP58" s="36"/>
      <c r="AQ58" s="36"/>
      <c r="AR58" s="71"/>
      <c r="AS58" s="257"/>
      <c r="AT58" s="256" t="str">
        <f t="shared" ca="1" si="112"/>
        <v/>
      </c>
      <c r="AU58" s="256" t="str">
        <f t="shared" ca="1" si="113"/>
        <v/>
      </c>
      <c r="AW58" s="254" t="str">
        <f t="shared" si="4"/>
        <v>Other:</v>
      </c>
      <c r="AX58" s="308"/>
      <c r="AY58" s="308"/>
      <c r="AZ58" s="36"/>
      <c r="BA58" s="36"/>
      <c r="BB58" s="71"/>
      <c r="BC58" s="257"/>
      <c r="BD58" s="256" t="str">
        <f t="shared" ca="1" si="114"/>
        <v/>
      </c>
      <c r="BE58" s="256" t="str">
        <f t="shared" ca="1" si="115"/>
        <v/>
      </c>
      <c r="BG58" s="254" t="str">
        <f t="shared" si="5"/>
        <v>Other:</v>
      </c>
      <c r="BH58" s="308"/>
      <c r="BI58" s="308"/>
      <c r="BJ58" s="36"/>
      <c r="BK58" s="36"/>
      <c r="BL58" s="71"/>
      <c r="BM58" s="257"/>
      <c r="BN58" s="256" t="str">
        <f t="shared" ca="1" si="116"/>
        <v/>
      </c>
      <c r="BO58" s="256" t="str">
        <f t="shared" ca="1" si="117"/>
        <v/>
      </c>
      <c r="BQ58" s="254" t="str">
        <f t="shared" si="6"/>
        <v>Other:</v>
      </c>
      <c r="BR58" s="308"/>
      <c r="BS58" s="308"/>
      <c r="BT58" s="36"/>
      <c r="BU58" s="36"/>
      <c r="BV58" s="71"/>
      <c r="BW58" s="257"/>
      <c r="BX58" s="256" t="str">
        <f t="shared" ca="1" si="118"/>
        <v/>
      </c>
      <c r="BY58" s="256" t="str">
        <f t="shared" ca="1" si="119"/>
        <v/>
      </c>
      <c r="CA58" s="254" t="str">
        <f t="shared" si="7"/>
        <v>Other:</v>
      </c>
      <c r="CB58" s="308"/>
      <c r="CC58" s="308"/>
      <c r="CD58" s="36"/>
      <c r="CE58" s="36"/>
      <c r="CF58" s="71"/>
      <c r="CG58" s="257"/>
      <c r="CH58" s="256" t="str">
        <f t="shared" ca="1" si="120"/>
        <v/>
      </c>
      <c r="CI58" s="256" t="str">
        <f t="shared" ca="1" si="121"/>
        <v/>
      </c>
      <c r="CK58" s="254" t="str">
        <f t="shared" si="8"/>
        <v>Other:</v>
      </c>
      <c r="CL58" s="308"/>
      <c r="CM58" s="308"/>
      <c r="CN58" s="36"/>
      <c r="CO58" s="36"/>
      <c r="CP58" s="71"/>
      <c r="CQ58" s="257"/>
      <c r="CR58" s="256" t="str">
        <f t="shared" ca="1" si="122"/>
        <v/>
      </c>
      <c r="CS58" s="256" t="str">
        <f t="shared" ca="1" si="123"/>
        <v/>
      </c>
      <c r="CU58" s="254" t="str">
        <f t="shared" si="9"/>
        <v>Other:</v>
      </c>
      <c r="CV58" s="308"/>
      <c r="CW58" s="308"/>
      <c r="CX58" s="36"/>
      <c r="CY58" s="36"/>
      <c r="CZ58" s="71"/>
      <c r="DA58" s="257"/>
      <c r="DB58" s="256" t="str">
        <f t="shared" ca="1" si="124"/>
        <v/>
      </c>
      <c r="DC58" s="256" t="str">
        <f t="shared" ca="1" si="125"/>
        <v/>
      </c>
    </row>
    <row r="59" spans="1:107" x14ac:dyDescent="0.35">
      <c r="A59" s="254" t="s">
        <v>57</v>
      </c>
      <c r="B59" s="37"/>
      <c r="C59" s="37"/>
      <c r="D59" s="34"/>
      <c r="E59" s="255">
        <f t="shared" si="103"/>
        <v>0</v>
      </c>
      <c r="F59" s="256">
        <f t="shared" si="104"/>
        <v>0</v>
      </c>
      <c r="G59" s="256">
        <f t="shared" si="105"/>
        <v>0</v>
      </c>
      <c r="I59" s="254" t="str">
        <f t="shared" si="0"/>
        <v xml:space="preserve">Other: </v>
      </c>
      <c r="J59" s="308"/>
      <c r="K59" s="308"/>
      <c r="L59" s="36"/>
      <c r="M59" s="36"/>
      <c r="N59" s="71"/>
      <c r="O59" s="257"/>
      <c r="P59" s="256">
        <f t="shared" ca="1" si="106"/>
        <v>0</v>
      </c>
      <c r="Q59" s="256">
        <f t="shared" ca="1" si="107"/>
        <v>0</v>
      </c>
      <c r="S59" s="254" t="str">
        <f t="shared" si="1"/>
        <v xml:space="preserve">Other: </v>
      </c>
      <c r="T59" s="308"/>
      <c r="U59" s="308"/>
      <c r="V59" s="36"/>
      <c r="W59" s="36"/>
      <c r="X59" s="71"/>
      <c r="Y59" s="257"/>
      <c r="Z59" s="256">
        <f t="shared" ca="1" si="108"/>
        <v>0</v>
      </c>
      <c r="AA59" s="256">
        <f t="shared" ca="1" si="109"/>
        <v>0</v>
      </c>
      <c r="AC59" s="254" t="str">
        <f t="shared" si="2"/>
        <v xml:space="preserve">Other: </v>
      </c>
      <c r="AD59" s="308"/>
      <c r="AE59" s="308"/>
      <c r="AF59" s="36"/>
      <c r="AG59" s="36"/>
      <c r="AH59" s="71"/>
      <c r="AI59" s="257"/>
      <c r="AJ59" s="256">
        <f t="shared" ca="1" si="110"/>
        <v>0</v>
      </c>
      <c r="AK59" s="256">
        <f t="shared" ca="1" si="111"/>
        <v>0</v>
      </c>
      <c r="AM59" s="254" t="str">
        <f t="shared" si="3"/>
        <v xml:space="preserve">Other: </v>
      </c>
      <c r="AN59" s="308"/>
      <c r="AO59" s="308"/>
      <c r="AP59" s="36"/>
      <c r="AQ59" s="36"/>
      <c r="AR59" s="71"/>
      <c r="AS59" s="257"/>
      <c r="AT59" s="256" t="str">
        <f t="shared" ca="1" si="112"/>
        <v/>
      </c>
      <c r="AU59" s="256" t="str">
        <f t="shared" ca="1" si="113"/>
        <v/>
      </c>
      <c r="AW59" s="254" t="str">
        <f t="shared" si="4"/>
        <v xml:space="preserve">Other: </v>
      </c>
      <c r="AX59" s="308"/>
      <c r="AY59" s="308"/>
      <c r="AZ59" s="36"/>
      <c r="BA59" s="36"/>
      <c r="BB59" s="71"/>
      <c r="BC59" s="257"/>
      <c r="BD59" s="256" t="str">
        <f t="shared" ca="1" si="114"/>
        <v/>
      </c>
      <c r="BE59" s="256" t="str">
        <f t="shared" ca="1" si="115"/>
        <v/>
      </c>
      <c r="BG59" s="254" t="str">
        <f t="shared" si="5"/>
        <v xml:space="preserve">Other: </v>
      </c>
      <c r="BH59" s="308"/>
      <c r="BI59" s="308"/>
      <c r="BJ59" s="36"/>
      <c r="BK59" s="36"/>
      <c r="BL59" s="71"/>
      <c r="BM59" s="257"/>
      <c r="BN59" s="256" t="str">
        <f t="shared" ca="1" si="116"/>
        <v/>
      </c>
      <c r="BO59" s="256" t="str">
        <f t="shared" ca="1" si="117"/>
        <v/>
      </c>
      <c r="BQ59" s="254" t="str">
        <f t="shared" si="6"/>
        <v xml:space="preserve">Other: </v>
      </c>
      <c r="BR59" s="308"/>
      <c r="BS59" s="308"/>
      <c r="BT59" s="36"/>
      <c r="BU59" s="36"/>
      <c r="BV59" s="71"/>
      <c r="BW59" s="257"/>
      <c r="BX59" s="256" t="str">
        <f t="shared" ca="1" si="118"/>
        <v/>
      </c>
      <c r="BY59" s="256" t="str">
        <f t="shared" ca="1" si="119"/>
        <v/>
      </c>
      <c r="CA59" s="254" t="str">
        <f t="shared" si="7"/>
        <v xml:space="preserve">Other: </v>
      </c>
      <c r="CB59" s="308"/>
      <c r="CC59" s="308"/>
      <c r="CD59" s="36"/>
      <c r="CE59" s="36"/>
      <c r="CF59" s="71"/>
      <c r="CG59" s="257"/>
      <c r="CH59" s="256" t="str">
        <f t="shared" ca="1" si="120"/>
        <v/>
      </c>
      <c r="CI59" s="256" t="str">
        <f t="shared" ca="1" si="121"/>
        <v/>
      </c>
      <c r="CK59" s="254" t="str">
        <f t="shared" si="8"/>
        <v xml:space="preserve">Other: </v>
      </c>
      <c r="CL59" s="308"/>
      <c r="CM59" s="308"/>
      <c r="CN59" s="36"/>
      <c r="CO59" s="36"/>
      <c r="CP59" s="71"/>
      <c r="CQ59" s="257"/>
      <c r="CR59" s="256" t="str">
        <f t="shared" ca="1" si="122"/>
        <v/>
      </c>
      <c r="CS59" s="256" t="str">
        <f t="shared" ca="1" si="123"/>
        <v/>
      </c>
      <c r="CU59" s="254" t="str">
        <f t="shared" si="9"/>
        <v xml:space="preserve">Other: </v>
      </c>
      <c r="CV59" s="308"/>
      <c r="CW59" s="308"/>
      <c r="CX59" s="36"/>
      <c r="CY59" s="36"/>
      <c r="CZ59" s="71"/>
      <c r="DA59" s="257"/>
      <c r="DB59" s="256" t="str">
        <f t="shared" ca="1" si="124"/>
        <v/>
      </c>
      <c r="DC59" s="256" t="str">
        <f t="shared" ca="1" si="125"/>
        <v/>
      </c>
    </row>
    <row r="60" spans="1:107" x14ac:dyDescent="0.35">
      <c r="A60" s="261" t="s">
        <v>87</v>
      </c>
      <c r="B60" s="36"/>
      <c r="C60" s="36"/>
      <c r="D60" s="262" t="str">
        <f>IFERROR(E60/SUM(E48:E59),"")</f>
        <v/>
      </c>
      <c r="E60" s="255">
        <f t="shared" si="103"/>
        <v>0</v>
      </c>
      <c r="F60" s="256">
        <f t="shared" si="104"/>
        <v>0</v>
      </c>
      <c r="G60" s="256">
        <f t="shared" si="105"/>
        <v>0</v>
      </c>
      <c r="I60" s="261" t="str">
        <f t="shared" si="0"/>
        <v>Hard Cost Contingency (% of hard costs)</v>
      </c>
      <c r="J60" s="36"/>
      <c r="K60" s="36"/>
      <c r="L60" s="36"/>
      <c r="M60" s="36"/>
      <c r="N60" s="262" t="str">
        <f>IFERROR(O60/SUM(O48:O59),"")</f>
        <v/>
      </c>
      <c r="O60" s="257"/>
      <c r="P60" s="256">
        <f t="shared" ca="1" si="106"/>
        <v>0</v>
      </c>
      <c r="Q60" s="256">
        <f t="shared" ca="1" si="107"/>
        <v>0</v>
      </c>
      <c r="S60" s="261" t="str">
        <f t="shared" si="1"/>
        <v>Hard Cost Contingency (% of hard costs)</v>
      </c>
      <c r="T60" s="36"/>
      <c r="U60" s="36"/>
      <c r="V60" s="36"/>
      <c r="W60" s="36"/>
      <c r="X60" s="262" t="str">
        <f>IFERROR(Y60/SUM(Y48:Y59),"")</f>
        <v/>
      </c>
      <c r="Y60" s="257"/>
      <c r="Z60" s="256">
        <f t="shared" ca="1" si="108"/>
        <v>0</v>
      </c>
      <c r="AA60" s="256">
        <f t="shared" ca="1" si="109"/>
        <v>0</v>
      </c>
      <c r="AC60" s="261" t="str">
        <f t="shared" si="2"/>
        <v>Hard Cost Contingency (% of hard costs)</v>
      </c>
      <c r="AD60" s="36"/>
      <c r="AE60" s="36"/>
      <c r="AF60" s="36"/>
      <c r="AG60" s="36"/>
      <c r="AH60" s="262" t="str">
        <f>IFERROR(AI60/SUM(AI48:AI59),"")</f>
        <v/>
      </c>
      <c r="AI60" s="257"/>
      <c r="AJ60" s="256">
        <f t="shared" ca="1" si="110"/>
        <v>0</v>
      </c>
      <c r="AK60" s="256">
        <f t="shared" ca="1" si="111"/>
        <v>0</v>
      </c>
      <c r="AM60" s="261" t="str">
        <f t="shared" si="3"/>
        <v>Hard Cost Contingency (% of hard costs)</v>
      </c>
      <c r="AN60" s="36"/>
      <c r="AO60" s="36"/>
      <c r="AP60" s="36"/>
      <c r="AQ60" s="36"/>
      <c r="AR60" s="262" t="str">
        <f>IFERROR(AS60/SUM(AS48:AS59),"")</f>
        <v/>
      </c>
      <c r="AS60" s="257"/>
      <c r="AT60" s="256" t="str">
        <f t="shared" ca="1" si="112"/>
        <v/>
      </c>
      <c r="AU60" s="256" t="str">
        <f t="shared" ca="1" si="113"/>
        <v/>
      </c>
      <c r="AW60" s="261" t="str">
        <f t="shared" si="4"/>
        <v>Hard Cost Contingency (% of hard costs)</v>
      </c>
      <c r="AX60" s="36"/>
      <c r="AY60" s="36"/>
      <c r="AZ60" s="36"/>
      <c r="BA60" s="36"/>
      <c r="BB60" s="262" t="str">
        <f>IFERROR(BC60/SUM(BC48:BC59),"")</f>
        <v/>
      </c>
      <c r="BC60" s="257"/>
      <c r="BD60" s="256" t="str">
        <f t="shared" ca="1" si="114"/>
        <v/>
      </c>
      <c r="BE60" s="256" t="str">
        <f t="shared" ca="1" si="115"/>
        <v/>
      </c>
      <c r="BG60" s="261" t="str">
        <f t="shared" si="5"/>
        <v>Hard Cost Contingency (% of hard costs)</v>
      </c>
      <c r="BH60" s="36"/>
      <c r="BI60" s="36"/>
      <c r="BJ60" s="36"/>
      <c r="BK60" s="36"/>
      <c r="BL60" s="262" t="str">
        <f>IFERROR(BM60/SUM(BM48:BM59),"")</f>
        <v/>
      </c>
      <c r="BM60" s="257"/>
      <c r="BN60" s="256" t="str">
        <f t="shared" ca="1" si="116"/>
        <v/>
      </c>
      <c r="BO60" s="256" t="str">
        <f t="shared" ca="1" si="117"/>
        <v/>
      </c>
      <c r="BQ60" s="261" t="str">
        <f t="shared" si="6"/>
        <v>Hard Cost Contingency (% of hard costs)</v>
      </c>
      <c r="BR60" s="36"/>
      <c r="BS60" s="36"/>
      <c r="BT60" s="36"/>
      <c r="BU60" s="36"/>
      <c r="BV60" s="262" t="str">
        <f>IFERROR(BW60/SUM(BW48:BW59),"")</f>
        <v/>
      </c>
      <c r="BW60" s="257"/>
      <c r="BX60" s="256" t="str">
        <f t="shared" ca="1" si="118"/>
        <v/>
      </c>
      <c r="BY60" s="256" t="str">
        <f t="shared" ca="1" si="119"/>
        <v/>
      </c>
      <c r="CA60" s="261" t="str">
        <f t="shared" si="7"/>
        <v>Hard Cost Contingency (% of hard costs)</v>
      </c>
      <c r="CB60" s="36"/>
      <c r="CC60" s="36"/>
      <c r="CD60" s="36"/>
      <c r="CE60" s="36"/>
      <c r="CF60" s="262" t="str">
        <f>IFERROR(CG60/SUM(CG48:CG59),"")</f>
        <v/>
      </c>
      <c r="CG60" s="257"/>
      <c r="CH60" s="256" t="str">
        <f t="shared" ca="1" si="120"/>
        <v/>
      </c>
      <c r="CI60" s="256" t="str">
        <f t="shared" ca="1" si="121"/>
        <v/>
      </c>
      <c r="CK60" s="261" t="str">
        <f t="shared" si="8"/>
        <v>Hard Cost Contingency (% of hard costs)</v>
      </c>
      <c r="CL60" s="36"/>
      <c r="CM60" s="36"/>
      <c r="CN60" s="36"/>
      <c r="CO60" s="36"/>
      <c r="CP60" s="262" t="str">
        <f>IFERROR(CQ60/SUM(CQ48:CQ59),"")</f>
        <v/>
      </c>
      <c r="CQ60" s="257"/>
      <c r="CR60" s="256" t="str">
        <f t="shared" ca="1" si="122"/>
        <v/>
      </c>
      <c r="CS60" s="256" t="str">
        <f t="shared" ca="1" si="123"/>
        <v/>
      </c>
      <c r="CU60" s="261" t="str">
        <f t="shared" si="9"/>
        <v>Hard Cost Contingency (% of hard costs)</v>
      </c>
      <c r="CV60" s="36"/>
      <c r="CW60" s="36"/>
      <c r="CX60" s="36"/>
      <c r="CY60" s="36"/>
      <c r="CZ60" s="262" t="str">
        <f>IFERROR(DA60/SUM(DA48:DA59),"")</f>
        <v/>
      </c>
      <c r="DA60" s="257"/>
      <c r="DB60" s="256" t="str">
        <f t="shared" ca="1" si="124"/>
        <v/>
      </c>
      <c r="DC60" s="256" t="str">
        <f t="shared" ca="1" si="125"/>
        <v/>
      </c>
    </row>
    <row r="61" spans="1:107" s="40" customFormat="1" x14ac:dyDescent="0.35">
      <c r="A61" s="260" t="s">
        <v>88</v>
      </c>
      <c r="B61" s="58"/>
      <c r="C61" s="58"/>
      <c r="D61" s="59"/>
      <c r="E61" s="259">
        <f>SUM(E48:E60)</f>
        <v>0</v>
      </c>
      <c r="F61" s="259">
        <f>SUM(F48:F60)</f>
        <v>0</v>
      </c>
      <c r="G61" s="259">
        <f>SUM(G48:G60)</f>
        <v>0</v>
      </c>
      <c r="I61" s="260" t="str">
        <f t="shared" si="0"/>
        <v>Total Hard Costs</v>
      </c>
      <c r="J61" s="58"/>
      <c r="K61" s="58"/>
      <c r="L61" s="58"/>
      <c r="M61" s="58"/>
      <c r="N61" s="59"/>
      <c r="O61" s="259">
        <f>SUM(O48:O60)</f>
        <v>0</v>
      </c>
      <c r="P61" s="259">
        <f ca="1">SUM(P48:P60)</f>
        <v>0</v>
      </c>
      <c r="Q61" s="259">
        <f ca="1">SUM(Q48:Q60)</f>
        <v>0</v>
      </c>
      <c r="S61" s="260" t="str">
        <f t="shared" si="1"/>
        <v>Total Hard Costs</v>
      </c>
      <c r="T61" s="58"/>
      <c r="U61" s="58"/>
      <c r="V61" s="58"/>
      <c r="W61" s="58"/>
      <c r="X61" s="59"/>
      <c r="Y61" s="259">
        <f>SUM(Y48:Y60)</f>
        <v>0</v>
      </c>
      <c r="Z61" s="259">
        <f ca="1">SUM(Z48:Z60)</f>
        <v>0</v>
      </c>
      <c r="AA61" s="259">
        <f ca="1">SUM(AA48:AA60)</f>
        <v>0</v>
      </c>
      <c r="AC61" s="260" t="str">
        <f t="shared" si="2"/>
        <v>Total Hard Costs</v>
      </c>
      <c r="AD61" s="58"/>
      <c r="AE61" s="58"/>
      <c r="AF61" s="58"/>
      <c r="AG61" s="58"/>
      <c r="AH61" s="59"/>
      <c r="AI61" s="259">
        <f>SUM(AI48:AI60)</f>
        <v>0</v>
      </c>
      <c r="AJ61" s="259">
        <f ca="1">SUM(AJ48:AJ60)</f>
        <v>0</v>
      </c>
      <c r="AK61" s="259">
        <f ca="1">SUM(AK48:AK60)</f>
        <v>0</v>
      </c>
      <c r="AM61" s="260" t="str">
        <f t="shared" si="3"/>
        <v>Total Hard Costs</v>
      </c>
      <c r="AN61" s="58"/>
      <c r="AO61" s="58"/>
      <c r="AP61" s="58"/>
      <c r="AQ61" s="58"/>
      <c r="AR61" s="59"/>
      <c r="AS61" s="259">
        <f>SUM(AS48:AS60)</f>
        <v>0</v>
      </c>
      <c r="AT61" s="259">
        <f ca="1">SUM(AT48:AT60)</f>
        <v>0</v>
      </c>
      <c r="AU61" s="259">
        <f ca="1">SUM(AU48:AU60)</f>
        <v>0</v>
      </c>
      <c r="AW61" s="260" t="str">
        <f t="shared" si="4"/>
        <v>Total Hard Costs</v>
      </c>
      <c r="AX61" s="58"/>
      <c r="AY61" s="58"/>
      <c r="AZ61" s="58"/>
      <c r="BA61" s="58"/>
      <c r="BB61" s="59"/>
      <c r="BC61" s="259">
        <f>SUM(BC48:BC60)</f>
        <v>0</v>
      </c>
      <c r="BD61" s="259">
        <f ca="1">SUM(BD48:BD60)</f>
        <v>0</v>
      </c>
      <c r="BE61" s="259">
        <f ca="1">SUM(BE48:BE60)</f>
        <v>0</v>
      </c>
      <c r="BG61" s="260" t="str">
        <f t="shared" si="5"/>
        <v>Total Hard Costs</v>
      </c>
      <c r="BH61" s="58"/>
      <c r="BI61" s="58"/>
      <c r="BJ61" s="58"/>
      <c r="BK61" s="58"/>
      <c r="BL61" s="59"/>
      <c r="BM61" s="259">
        <f>SUM(BM48:BM60)</f>
        <v>0</v>
      </c>
      <c r="BN61" s="259">
        <f ca="1">SUM(BN48:BN60)</f>
        <v>0</v>
      </c>
      <c r="BO61" s="259">
        <f ca="1">SUM(BO48:BO60)</f>
        <v>0</v>
      </c>
      <c r="BQ61" s="260" t="str">
        <f t="shared" si="6"/>
        <v>Total Hard Costs</v>
      </c>
      <c r="BR61" s="58"/>
      <c r="BS61" s="58"/>
      <c r="BT61" s="58"/>
      <c r="BU61" s="58"/>
      <c r="BV61" s="59"/>
      <c r="BW61" s="259">
        <f>SUM(BW48:BW60)</f>
        <v>0</v>
      </c>
      <c r="BX61" s="259">
        <f ca="1">SUM(BX48:BX60)</f>
        <v>0</v>
      </c>
      <c r="BY61" s="259">
        <f ca="1">SUM(BY48:BY60)</f>
        <v>0</v>
      </c>
      <c r="CA61" s="260" t="str">
        <f t="shared" si="7"/>
        <v>Total Hard Costs</v>
      </c>
      <c r="CB61" s="58"/>
      <c r="CC61" s="58"/>
      <c r="CD61" s="58"/>
      <c r="CE61" s="58"/>
      <c r="CF61" s="59"/>
      <c r="CG61" s="259">
        <f>SUM(CG48:CG60)</f>
        <v>0</v>
      </c>
      <c r="CH61" s="259">
        <f ca="1">SUM(CH48:CH60)</f>
        <v>0</v>
      </c>
      <c r="CI61" s="259">
        <f ca="1">SUM(CI48:CI60)</f>
        <v>0</v>
      </c>
      <c r="CK61" s="260" t="str">
        <f t="shared" si="8"/>
        <v>Total Hard Costs</v>
      </c>
      <c r="CL61" s="58"/>
      <c r="CM61" s="58"/>
      <c r="CN61" s="58"/>
      <c r="CO61" s="58"/>
      <c r="CP61" s="59"/>
      <c r="CQ61" s="259">
        <f>SUM(CQ48:CQ60)</f>
        <v>0</v>
      </c>
      <c r="CR61" s="259">
        <f ca="1">SUM(CR48:CR60)</f>
        <v>0</v>
      </c>
      <c r="CS61" s="259">
        <f ca="1">SUM(CS48:CS60)</f>
        <v>0</v>
      </c>
      <c r="CU61" s="260" t="str">
        <f t="shared" si="9"/>
        <v>Total Hard Costs</v>
      </c>
      <c r="CV61" s="58"/>
      <c r="CW61" s="58"/>
      <c r="CX61" s="58"/>
      <c r="CY61" s="58"/>
      <c r="CZ61" s="59"/>
      <c r="DA61" s="259">
        <f>SUM(DA48:DA60)</f>
        <v>0</v>
      </c>
      <c r="DB61" s="259">
        <f ca="1">SUM(DB48:DB60)</f>
        <v>0</v>
      </c>
      <c r="DC61" s="259">
        <f ca="1">SUM(DC48:DC60)</f>
        <v>0</v>
      </c>
    </row>
    <row r="62" spans="1:107" x14ac:dyDescent="0.35">
      <c r="N62" s="30"/>
      <c r="O62" s="6"/>
      <c r="P62" s="6"/>
      <c r="Q62" s="6"/>
      <c r="X62" s="30"/>
      <c r="Y62" s="6"/>
      <c r="Z62" s="6"/>
      <c r="AA62" s="6"/>
      <c r="AH62" s="30"/>
      <c r="AI62" s="6"/>
      <c r="AJ62" s="6"/>
      <c r="AK62" s="6"/>
      <c r="AR62" s="30"/>
      <c r="AS62" s="6"/>
      <c r="AT62" s="6"/>
      <c r="AU62" s="6"/>
      <c r="BB62" s="30"/>
      <c r="BC62" s="6"/>
      <c r="BD62" s="6"/>
      <c r="BE62" s="6"/>
      <c r="BL62" s="30"/>
      <c r="BM62" s="6"/>
      <c r="BN62" s="6"/>
      <c r="BO62" s="6"/>
      <c r="BV62" s="30"/>
      <c r="BW62" s="6"/>
      <c r="BX62" s="6"/>
      <c r="BY62" s="6"/>
      <c r="CF62" s="30"/>
      <c r="CG62" s="6"/>
      <c r="CH62" s="6"/>
      <c r="CI62" s="6"/>
      <c r="CP62" s="30"/>
      <c r="CQ62" s="6"/>
      <c r="CR62" s="6"/>
      <c r="CS62" s="6"/>
      <c r="CZ62" s="30"/>
      <c r="DA62" s="6"/>
      <c r="DB62" s="6"/>
      <c r="DC62" s="6"/>
    </row>
    <row r="63" spans="1:107" x14ac:dyDescent="0.35">
      <c r="A63" s="57" t="s">
        <v>89</v>
      </c>
      <c r="B63" s="35"/>
      <c r="C63" s="35"/>
      <c r="D63" s="33"/>
      <c r="I63" s="57" t="str">
        <f t="shared" si="0"/>
        <v>Fees</v>
      </c>
      <c r="J63" s="35"/>
      <c r="K63" s="35"/>
      <c r="L63" s="35"/>
      <c r="M63" s="35"/>
      <c r="N63" s="33"/>
      <c r="O63" s="6"/>
      <c r="P63" s="6"/>
      <c r="Q63" s="6"/>
      <c r="S63" s="57" t="str">
        <f t="shared" si="1"/>
        <v>Fees</v>
      </c>
      <c r="T63" s="35"/>
      <c r="U63" s="35"/>
      <c r="V63" s="35"/>
      <c r="W63" s="35"/>
      <c r="X63" s="33"/>
      <c r="Y63" s="6"/>
      <c r="Z63" s="6"/>
      <c r="AA63" s="6"/>
      <c r="AC63" s="57" t="str">
        <f t="shared" si="2"/>
        <v>Fees</v>
      </c>
      <c r="AD63" s="35"/>
      <c r="AE63" s="35"/>
      <c r="AF63" s="35"/>
      <c r="AG63" s="35"/>
      <c r="AH63" s="33"/>
      <c r="AI63" s="6"/>
      <c r="AJ63" s="6"/>
      <c r="AK63" s="6"/>
      <c r="AM63" s="57" t="str">
        <f t="shared" si="3"/>
        <v>Fees</v>
      </c>
      <c r="AN63" s="35"/>
      <c r="AO63" s="35"/>
      <c r="AP63" s="35"/>
      <c r="AQ63" s="35"/>
      <c r="AR63" s="33"/>
      <c r="AS63" s="6"/>
      <c r="AT63" s="6"/>
      <c r="AU63" s="6"/>
      <c r="AW63" s="57" t="str">
        <f t="shared" si="4"/>
        <v>Fees</v>
      </c>
      <c r="AX63" s="35"/>
      <c r="AY63" s="35"/>
      <c r="AZ63" s="35"/>
      <c r="BA63" s="35"/>
      <c r="BB63" s="33"/>
      <c r="BC63" s="6"/>
      <c r="BD63" s="6"/>
      <c r="BE63" s="6"/>
      <c r="BG63" s="57" t="str">
        <f t="shared" si="5"/>
        <v>Fees</v>
      </c>
      <c r="BH63" s="35"/>
      <c r="BI63" s="35"/>
      <c r="BJ63" s="35"/>
      <c r="BK63" s="35"/>
      <c r="BL63" s="33"/>
      <c r="BM63" s="6"/>
      <c r="BN63" s="6"/>
      <c r="BO63" s="6"/>
      <c r="BQ63" s="57" t="str">
        <f t="shared" si="6"/>
        <v>Fees</v>
      </c>
      <c r="BR63" s="35"/>
      <c r="BS63" s="35"/>
      <c r="BT63" s="35"/>
      <c r="BU63" s="35"/>
      <c r="BV63" s="33"/>
      <c r="BW63" s="6"/>
      <c r="BX63" s="6"/>
      <c r="BY63" s="6"/>
      <c r="CA63" s="57" t="str">
        <f t="shared" si="7"/>
        <v>Fees</v>
      </c>
      <c r="CB63" s="35"/>
      <c r="CC63" s="35"/>
      <c r="CD63" s="35"/>
      <c r="CE63" s="35"/>
      <c r="CF63" s="33"/>
      <c r="CG63" s="6"/>
      <c r="CH63" s="6"/>
      <c r="CI63" s="6"/>
      <c r="CK63" s="57" t="str">
        <f t="shared" si="8"/>
        <v>Fees</v>
      </c>
      <c r="CL63" s="35"/>
      <c r="CM63" s="35"/>
      <c r="CN63" s="35"/>
      <c r="CO63" s="35"/>
      <c r="CP63" s="33"/>
      <c r="CQ63" s="6"/>
      <c r="CR63" s="6"/>
      <c r="CS63" s="6"/>
      <c r="CU63" s="57" t="str">
        <f t="shared" si="9"/>
        <v>Fees</v>
      </c>
      <c r="CV63" s="35"/>
      <c r="CW63" s="35"/>
      <c r="CX63" s="35"/>
      <c r="CY63" s="35"/>
      <c r="CZ63" s="33"/>
      <c r="DA63" s="6"/>
      <c r="DB63" s="6"/>
      <c r="DC63" s="6"/>
    </row>
    <row r="64" spans="1:107" s="282" customFormat="1" ht="29" customHeight="1" x14ac:dyDescent="0.35">
      <c r="A64" s="278" t="s">
        <v>90</v>
      </c>
      <c r="B64" s="46"/>
      <c r="C64" s="46"/>
      <c r="D64" s="279">
        <v>0.02</v>
      </c>
      <c r="E64" s="280">
        <f t="shared" ref="E64" ca="1" si="126">SUM(O64,Y64,AI64,AS64,BC64,BM64,BW64,CG64,CQ64,DA64)</f>
        <v>200</v>
      </c>
      <c r="F64" s="281">
        <f ca="1">IFERROR(E64/$C$9,"")</f>
        <v>33.333333333333336</v>
      </c>
      <c r="G64" s="281">
        <f t="shared" ref="G64:G66" ca="1" si="127">IFERROR(E64/$C$10,"")</f>
        <v>2.3809523809523808E-2</v>
      </c>
      <c r="I64" s="265" t="str">
        <f t="shared" si="0"/>
        <v xml:space="preserve">    URA Origination Fee (2% of loan, grant amount)</v>
      </c>
      <c r="J64" s="46"/>
      <c r="K64" s="46"/>
      <c r="L64" s="46"/>
      <c r="M64" s="46"/>
      <c r="N64" s="283" t="str">
        <f ca="1">IFERROR(O64/(O111-O109),"")</f>
        <v/>
      </c>
      <c r="O64" s="280">
        <f ca="1">IF(ISBLANK(K$9), " ", D64*O22)</f>
        <v>200</v>
      </c>
      <c r="P64" s="281">
        <f t="shared" ref="P64:P66" ca="1" si="128">IFERROR(O64/K$9,"")</f>
        <v>100</v>
      </c>
      <c r="Q64" s="281">
        <f t="shared" ref="Q64:Q66" ca="1" si="129">IFERROR(O64/K$10,"")</f>
        <v>4.5454545454545456E-2</v>
      </c>
      <c r="S64" s="265" t="str">
        <f t="shared" si="1"/>
        <v xml:space="preserve">    URA Origination Fee (2% of loan, grant amount)</v>
      </c>
      <c r="T64" s="46"/>
      <c r="U64" s="46"/>
      <c r="V64" s="46"/>
      <c r="W64" s="46"/>
      <c r="X64" s="283" t="str">
        <f ca="1">IFERROR(Y64/(Y111-Y109),"")</f>
        <v/>
      </c>
      <c r="Y64" s="280">
        <f ca="1">IF(ISBLANK(U$9), " ", D64*Y22)</f>
        <v>0</v>
      </c>
      <c r="Z64" s="281">
        <f t="shared" ref="Z64:Z66" ca="1" si="130">IFERROR(Y64/U$9,"")</f>
        <v>0</v>
      </c>
      <c r="AA64" s="281">
        <f t="shared" ref="AA64:AA66" ca="1" si="131">IFERROR(Y64/U$10,"")</f>
        <v>0</v>
      </c>
      <c r="AC64" s="265" t="str">
        <f t="shared" si="2"/>
        <v xml:space="preserve">    URA Origination Fee (2% of loan, grant amount)</v>
      </c>
      <c r="AD64" s="46"/>
      <c r="AE64" s="46"/>
      <c r="AF64" s="46"/>
      <c r="AG64" s="46"/>
      <c r="AH64" s="283" t="str">
        <f ca="1">IFERROR(AI64/(AI111-AI109),"")</f>
        <v/>
      </c>
      <c r="AI64" s="280">
        <f ca="1">IF(ISBLANK(AE$9), " ", D64*AI22)</f>
        <v>0</v>
      </c>
      <c r="AJ64" s="281">
        <f t="shared" ref="AJ64:AJ66" ca="1" si="132">IFERROR(AI64/AE$9,"")</f>
        <v>0</v>
      </c>
      <c r="AK64" s="281">
        <f t="shared" ref="AK64:AK66" ca="1" si="133">IFERROR(AI64/AE$10,"")</f>
        <v>0</v>
      </c>
      <c r="AM64" s="265" t="str">
        <f t="shared" si="3"/>
        <v xml:space="preserve">    URA Origination Fee (2% of loan, grant amount)</v>
      </c>
      <c r="AN64" s="46"/>
      <c r="AO64" s="46"/>
      <c r="AP64" s="46"/>
      <c r="AQ64" s="46"/>
      <c r="AR64" s="283" t="str">
        <f ca="1">IFERROR(AS64/(AS111-AS109),"")</f>
        <v/>
      </c>
      <c r="AS64" s="280">
        <f ca="1">IF(ISBLANK(AO$9)," ",D64*AS22)</f>
        <v>0</v>
      </c>
      <c r="AT64" s="281" t="str">
        <f t="shared" ref="AT64:AT66" ca="1" si="134">IFERROR(AS64/AO$9,"")</f>
        <v/>
      </c>
      <c r="AU64" s="281" t="str">
        <f t="shared" ref="AU64:AU66" ca="1" si="135">IFERROR(AS64/AO$10,"")</f>
        <v/>
      </c>
      <c r="AW64" s="265" t="str">
        <f t="shared" si="4"/>
        <v xml:space="preserve">    URA Origination Fee (2% of loan, grant amount)</v>
      </c>
      <c r="AX64" s="46"/>
      <c r="AY64" s="46"/>
      <c r="AZ64" s="46"/>
      <c r="BA64" s="46"/>
      <c r="BB64" s="283" t="str">
        <f ca="1">IFERROR(BC64/(BC111-BC109),"")</f>
        <v/>
      </c>
      <c r="BC64" s="280">
        <f ca="1">IF(ISBLANK(AY$9), " ", D64*BC22)</f>
        <v>0</v>
      </c>
      <c r="BD64" s="281" t="str">
        <f t="shared" ref="BD64:BD66" ca="1" si="136">IFERROR(BC64/AY$9,"")</f>
        <v/>
      </c>
      <c r="BE64" s="281" t="str">
        <f t="shared" ref="BE64:BE66" ca="1" si="137">IFERROR(BC64/AY$10,"")</f>
        <v/>
      </c>
      <c r="BG64" s="265" t="str">
        <f t="shared" si="5"/>
        <v xml:space="preserve">    URA Origination Fee (2% of loan, grant amount)</v>
      </c>
      <c r="BH64" s="46"/>
      <c r="BI64" s="46"/>
      <c r="BJ64" s="46"/>
      <c r="BK64" s="46"/>
      <c r="BL64" s="283" t="str">
        <f ca="1">IFERROR(BM64/(BM111-BM109),"")</f>
        <v/>
      </c>
      <c r="BM64" s="280">
        <f ca="1">IF(ISBLANK(BI$9), " ", D64*BM22)</f>
        <v>0</v>
      </c>
      <c r="BN64" s="281" t="str">
        <f t="shared" ref="BN64:BN66" ca="1" si="138">IFERROR(BM64/BI$9,"")</f>
        <v/>
      </c>
      <c r="BO64" s="281" t="str">
        <f t="shared" ref="BO64:BO66" ca="1" si="139">IFERROR(BM64/BI$10,"")</f>
        <v/>
      </c>
      <c r="BQ64" s="265" t="str">
        <f t="shared" si="6"/>
        <v xml:space="preserve">    URA Origination Fee (2% of loan, grant amount)</v>
      </c>
      <c r="BR64" s="46"/>
      <c r="BS64" s="46"/>
      <c r="BT64" s="46"/>
      <c r="BU64" s="46"/>
      <c r="BV64" s="283" t="str">
        <f ca="1">IFERROR(BW64/(BW111-BW109),"")</f>
        <v/>
      </c>
      <c r="BW64" s="280">
        <f ca="1">IF(ISBLANK(BS$9)," ",D64*BW22)</f>
        <v>0</v>
      </c>
      <c r="BX64" s="281" t="str">
        <f t="shared" ref="BX64:BX66" ca="1" si="140">IFERROR(BW64/BS$9,"")</f>
        <v/>
      </c>
      <c r="BY64" s="281" t="str">
        <f t="shared" ref="BY64:BY66" ca="1" si="141">IFERROR(BW64/BS$10,"")</f>
        <v/>
      </c>
      <c r="CA64" s="265" t="str">
        <f t="shared" si="7"/>
        <v xml:space="preserve">    URA Origination Fee (2% of loan, grant amount)</v>
      </c>
      <c r="CB64" s="46"/>
      <c r="CC64" s="46"/>
      <c r="CD64" s="46"/>
      <c r="CE64" s="46"/>
      <c r="CF64" s="283" t="str">
        <f ca="1">IFERROR(CG64/(CG111-CG109),"")</f>
        <v/>
      </c>
      <c r="CG64" s="280">
        <f ca="1">IF(ISBLANK(CC$9)," ",D64*CG22)</f>
        <v>0</v>
      </c>
      <c r="CH64" s="281" t="str">
        <f t="shared" ref="CH64:CH66" ca="1" si="142">IFERROR(CG64/CC$9,"")</f>
        <v/>
      </c>
      <c r="CI64" s="281" t="str">
        <f t="shared" ref="CI64:CI66" ca="1" si="143">IFERROR(CG64/CC$10,"")</f>
        <v/>
      </c>
      <c r="CK64" s="265" t="str">
        <f t="shared" si="8"/>
        <v xml:space="preserve">    URA Origination Fee (2% of loan, grant amount)</v>
      </c>
      <c r="CL64" s="46"/>
      <c r="CM64" s="46"/>
      <c r="CN64" s="46"/>
      <c r="CO64" s="46"/>
      <c r="CP64" s="283" t="str">
        <f ca="1">IFERROR(CQ64/(CQ111-CQ109),"")</f>
        <v/>
      </c>
      <c r="CQ64" s="280">
        <f ca="1">IF(ISBLANK(CM$9), " ", D64*CQ$22)</f>
        <v>0</v>
      </c>
      <c r="CR64" s="281" t="str">
        <f t="shared" ref="CR64:CR66" ca="1" si="144">IFERROR(CQ64/CM$9,"")</f>
        <v/>
      </c>
      <c r="CS64" s="281" t="str">
        <f t="shared" ref="CS64:CS66" ca="1" si="145">IFERROR(CQ64/CM$10,"")</f>
        <v/>
      </c>
      <c r="CU64" s="265" t="str">
        <f t="shared" si="9"/>
        <v xml:space="preserve">    URA Origination Fee (2% of loan, grant amount)</v>
      </c>
      <c r="CV64" s="46"/>
      <c r="CW64" s="46"/>
      <c r="CX64" s="46"/>
      <c r="CY64" s="46"/>
      <c r="CZ64" s="283" t="str">
        <f ca="1">IFERROR(DA64/(DA111-DA109),"")</f>
        <v/>
      </c>
      <c r="DA64" s="280">
        <f ca="1">IF(ISBLANK(CW$9), " ", D64*DA22)</f>
        <v>0</v>
      </c>
      <c r="DB64" s="281" t="str">
        <f t="shared" ref="DB64:DB66" ca="1" si="146">IFERROR(DA64/CW$9,"")</f>
        <v/>
      </c>
      <c r="DC64" s="281" t="str">
        <f t="shared" ref="DC64:DC66" ca="1" si="147">IFERROR(DA64/CW$10,"")</f>
        <v/>
      </c>
    </row>
    <row r="65" spans="1:107" s="289" customFormat="1" x14ac:dyDescent="0.35">
      <c r="A65" s="284" t="s">
        <v>91</v>
      </c>
      <c r="B65" s="285"/>
      <c r="C65" s="285"/>
      <c r="D65" s="286">
        <v>500</v>
      </c>
      <c r="E65" s="287">
        <f ca="1">SUM(O65,Y65,AI65,AS65,BC65,BM65,BW65,CG65,CQ65,DA65)</f>
        <v>2000</v>
      </c>
      <c r="F65" s="288">
        <f t="shared" ref="F65:F66" ca="1" si="148">IFERROR(E65/$C$9,"")</f>
        <v>333.33333333333331</v>
      </c>
      <c r="G65" s="288">
        <f t="shared" ca="1" si="127"/>
        <v>0.23809523809523808</v>
      </c>
      <c r="I65" s="284" t="str">
        <f t="shared" si="0"/>
        <v>URA Legal Fee ($500/unit)</v>
      </c>
      <c r="J65" s="285"/>
      <c r="K65" s="285"/>
      <c r="L65" s="285"/>
      <c r="M65" s="285"/>
      <c r="N65" s="285"/>
      <c r="O65" s="290">
        <f ca="1">IF(ISNUMBER(K$9), D65*K$9, "")</f>
        <v>1000</v>
      </c>
      <c r="P65" s="281">
        <f t="shared" ca="1" si="128"/>
        <v>500</v>
      </c>
      <c r="Q65" s="281">
        <f t="shared" ca="1" si="129"/>
        <v>0.22727272727272727</v>
      </c>
      <c r="S65" s="284" t="str">
        <f t="shared" si="1"/>
        <v>URA Legal Fee ($500/unit)</v>
      </c>
      <c r="T65" s="285"/>
      <c r="U65" s="285"/>
      <c r="V65" s="285"/>
      <c r="W65" s="285"/>
      <c r="X65" s="291"/>
      <c r="Y65" s="287">
        <f ca="1">IF(ISNUMBER(U$9), D65*U$9, "")</f>
        <v>500</v>
      </c>
      <c r="Z65" s="288">
        <f t="shared" ca="1" si="130"/>
        <v>500</v>
      </c>
      <c r="AA65" s="288">
        <f t="shared" ca="1" si="131"/>
        <v>0.25</v>
      </c>
      <c r="AC65" s="284" t="str">
        <f t="shared" si="2"/>
        <v>URA Legal Fee ($500/unit)</v>
      </c>
      <c r="AD65" s="285"/>
      <c r="AE65" s="285"/>
      <c r="AF65" s="285"/>
      <c r="AG65" s="285"/>
      <c r="AH65" s="291"/>
      <c r="AI65" s="287">
        <f ca="1">IF(ISNUMBER(AE$9), D65*AE$9, "")</f>
        <v>500</v>
      </c>
      <c r="AJ65" s="288">
        <f t="shared" ca="1" si="132"/>
        <v>500</v>
      </c>
      <c r="AK65" s="288">
        <f t="shared" ca="1" si="133"/>
        <v>0.25</v>
      </c>
      <c r="AM65" s="284" t="str">
        <f t="shared" si="3"/>
        <v>URA Legal Fee ($500/unit)</v>
      </c>
      <c r="AN65" s="285"/>
      <c r="AO65" s="285"/>
      <c r="AP65" s="285"/>
      <c r="AQ65" s="285"/>
      <c r="AR65" s="291"/>
      <c r="AS65" s="287" t="str">
        <f ca="1">IF(ISNUMBER(AO$9), D65*AO$9, "")</f>
        <v/>
      </c>
      <c r="AT65" s="288" t="str">
        <f t="shared" ca="1" si="134"/>
        <v/>
      </c>
      <c r="AU65" s="288" t="str">
        <f t="shared" ca="1" si="135"/>
        <v/>
      </c>
      <c r="AW65" s="284" t="str">
        <f t="shared" si="4"/>
        <v>URA Legal Fee ($500/unit)</v>
      </c>
      <c r="AX65" s="285"/>
      <c r="AY65" s="285"/>
      <c r="AZ65" s="285"/>
      <c r="BA65" s="285"/>
      <c r="BB65" s="285"/>
      <c r="BC65" s="292" t="str">
        <f ca="1">IF(ISNUMBER(AY$9), D65*AY$9, "")</f>
        <v/>
      </c>
      <c r="BD65" s="288" t="str">
        <f t="shared" ca="1" si="136"/>
        <v/>
      </c>
      <c r="BE65" s="288" t="str">
        <f t="shared" ca="1" si="137"/>
        <v/>
      </c>
      <c r="BG65" s="284" t="str">
        <f t="shared" si="5"/>
        <v>URA Legal Fee ($500/unit)</v>
      </c>
      <c r="BH65" s="285"/>
      <c r="BI65" s="285"/>
      <c r="BJ65" s="285"/>
      <c r="BK65" s="285"/>
      <c r="BL65" s="291"/>
      <c r="BM65" s="287" t="str">
        <f ca="1">IF(ISNUMBER(BI$9), D65*BI$9, "")</f>
        <v/>
      </c>
      <c r="BN65" s="288" t="str">
        <f t="shared" ca="1" si="138"/>
        <v/>
      </c>
      <c r="BO65" s="288" t="str">
        <f t="shared" ca="1" si="139"/>
        <v/>
      </c>
      <c r="BQ65" s="284" t="str">
        <f t="shared" si="6"/>
        <v>URA Legal Fee ($500/unit)</v>
      </c>
      <c r="BR65" s="285"/>
      <c r="BS65" s="285"/>
      <c r="BT65" s="285"/>
      <c r="BU65" s="285"/>
      <c r="BV65" s="291"/>
      <c r="BW65" s="287" t="str">
        <f ca="1">IF(ISNUMBER(BS$9), D65*BS$9, "")</f>
        <v/>
      </c>
      <c r="BX65" s="288" t="str">
        <f t="shared" ca="1" si="140"/>
        <v/>
      </c>
      <c r="BY65" s="288" t="str">
        <f t="shared" ca="1" si="141"/>
        <v/>
      </c>
      <c r="CA65" s="284" t="str">
        <f t="shared" si="7"/>
        <v>URA Legal Fee ($500/unit)</v>
      </c>
      <c r="CB65" s="285"/>
      <c r="CC65" s="285"/>
      <c r="CD65" s="285"/>
      <c r="CE65" s="285"/>
      <c r="CF65" s="291"/>
      <c r="CG65" s="287" t="str">
        <f ca="1">IF(ISNUMBER(CC$9), D65*CC$9, "")</f>
        <v/>
      </c>
      <c r="CH65" s="288" t="str">
        <f t="shared" ca="1" si="142"/>
        <v/>
      </c>
      <c r="CI65" s="288" t="str">
        <f t="shared" ca="1" si="143"/>
        <v/>
      </c>
      <c r="CK65" s="284" t="str">
        <f t="shared" si="8"/>
        <v>URA Legal Fee ($500/unit)</v>
      </c>
      <c r="CL65" s="285"/>
      <c r="CM65" s="285"/>
      <c r="CN65" s="285"/>
      <c r="CO65" s="285"/>
      <c r="CP65" s="291"/>
      <c r="CQ65" s="287" t="str">
        <f ca="1">IF(ISNUMBER(CM$9), D65*CM$9, "")</f>
        <v/>
      </c>
      <c r="CR65" s="288" t="str">
        <f t="shared" ca="1" si="144"/>
        <v/>
      </c>
      <c r="CS65" s="288" t="str">
        <f t="shared" ca="1" si="145"/>
        <v/>
      </c>
      <c r="CU65" s="284" t="str">
        <f t="shared" si="9"/>
        <v>URA Legal Fee ($500/unit)</v>
      </c>
      <c r="CV65" s="285"/>
      <c r="CW65" s="285"/>
      <c r="CX65" s="285"/>
      <c r="CY65" s="285"/>
      <c r="CZ65" s="291"/>
      <c r="DA65" s="287" t="str">
        <f ca="1">IF(ISNUMBER(CW$9), D65*CW$9, "")</f>
        <v/>
      </c>
      <c r="DB65" s="288" t="str">
        <f t="shared" ca="1" si="146"/>
        <v/>
      </c>
      <c r="DC65" s="288" t="str">
        <f t="shared" ca="1" si="147"/>
        <v/>
      </c>
    </row>
    <row r="66" spans="1:107" s="289" customFormat="1" x14ac:dyDescent="0.35">
      <c r="A66" s="284" t="s">
        <v>92</v>
      </c>
      <c r="B66" s="285"/>
      <c r="C66" s="285"/>
      <c r="D66" s="286">
        <f>IF($C$4 = "Yes", 0, 500)</f>
        <v>500</v>
      </c>
      <c r="E66" s="293">
        <f ca="1">MIN(15000,SUM(O66,Y66,AI66,AS66,BC66,BM66,BW66,CG66,CQ66,DA66))</f>
        <v>2000</v>
      </c>
      <c r="F66" s="288">
        <f t="shared" ca="1" si="148"/>
        <v>333.33333333333331</v>
      </c>
      <c r="G66" s="288">
        <f t="shared" ca="1" si="127"/>
        <v>0.23809523809523808</v>
      </c>
      <c r="I66" s="284" t="str">
        <f t="shared" si="0"/>
        <v>URA Inspection Fee ($500/unit)</v>
      </c>
      <c r="J66" s="285"/>
      <c r="K66" s="285"/>
      <c r="L66" s="285"/>
      <c r="M66" s="285"/>
      <c r="N66" s="285"/>
      <c r="O66" s="294">
        <f ca="1">IF(ISNUMBER(K$9), D66*K$9, "")</f>
        <v>1000</v>
      </c>
      <c r="P66" s="295">
        <f t="shared" ca="1" si="128"/>
        <v>500</v>
      </c>
      <c r="Q66" s="295">
        <f t="shared" ca="1" si="129"/>
        <v>0.22727272727272727</v>
      </c>
      <c r="S66" s="284" t="str">
        <f t="shared" si="1"/>
        <v>URA Inspection Fee ($500/unit)</v>
      </c>
      <c r="T66" s="285"/>
      <c r="U66" s="285"/>
      <c r="V66" s="285"/>
      <c r="W66" s="285"/>
      <c r="X66" s="291"/>
      <c r="Y66" s="296">
        <f ca="1">IF(ISNUMBER(U$9), D66*U$9, "")</f>
        <v>500</v>
      </c>
      <c r="Z66" s="297">
        <f t="shared" ca="1" si="130"/>
        <v>500</v>
      </c>
      <c r="AA66" s="297">
        <f t="shared" ca="1" si="131"/>
        <v>0.25</v>
      </c>
      <c r="AC66" s="284" t="str">
        <f t="shared" si="2"/>
        <v>URA Inspection Fee ($500/unit)</v>
      </c>
      <c r="AD66" s="285"/>
      <c r="AE66" s="285"/>
      <c r="AF66" s="285"/>
      <c r="AG66" s="285"/>
      <c r="AH66" s="291"/>
      <c r="AI66" s="296">
        <f ca="1">IF(ISNUMBER(AE$9), D66*AE$9, "")</f>
        <v>500</v>
      </c>
      <c r="AJ66" s="297">
        <f t="shared" ca="1" si="132"/>
        <v>500</v>
      </c>
      <c r="AK66" s="297">
        <f t="shared" ca="1" si="133"/>
        <v>0.25</v>
      </c>
      <c r="AM66" s="284" t="str">
        <f t="shared" si="3"/>
        <v>URA Inspection Fee ($500/unit)</v>
      </c>
      <c r="AN66" s="285"/>
      <c r="AO66" s="285"/>
      <c r="AP66" s="285"/>
      <c r="AQ66" s="285"/>
      <c r="AR66" s="291"/>
      <c r="AS66" s="296" t="str">
        <f ca="1">IF(ISNUMBER(AO$9), D66*AO$9, "")</f>
        <v/>
      </c>
      <c r="AT66" s="297" t="str">
        <f t="shared" ca="1" si="134"/>
        <v/>
      </c>
      <c r="AU66" s="297" t="str">
        <f t="shared" ca="1" si="135"/>
        <v/>
      </c>
      <c r="AW66" s="284" t="str">
        <f t="shared" si="4"/>
        <v>URA Inspection Fee ($500/unit)</v>
      </c>
      <c r="AX66" s="285"/>
      <c r="AY66" s="285"/>
      <c r="AZ66" s="285"/>
      <c r="BA66" s="285"/>
      <c r="BB66" s="285"/>
      <c r="BC66" s="297" t="str">
        <f ca="1">IF(ISNUMBER(AY$9), D66*AY$9, "")</f>
        <v/>
      </c>
      <c r="BD66" s="297" t="str">
        <f t="shared" ca="1" si="136"/>
        <v/>
      </c>
      <c r="BE66" s="297" t="str">
        <f t="shared" ca="1" si="137"/>
        <v/>
      </c>
      <c r="BG66" s="284" t="str">
        <f t="shared" si="5"/>
        <v>URA Inspection Fee ($500/unit)</v>
      </c>
      <c r="BH66" s="285"/>
      <c r="BI66" s="285"/>
      <c r="BJ66" s="285"/>
      <c r="BK66" s="285"/>
      <c r="BL66" s="291"/>
      <c r="BM66" s="296" t="str">
        <f ca="1">IF(ISNUMBER(BI$9), D66*BI$9, "")</f>
        <v/>
      </c>
      <c r="BN66" s="297" t="str">
        <f t="shared" ca="1" si="138"/>
        <v/>
      </c>
      <c r="BO66" s="297" t="str">
        <f t="shared" ca="1" si="139"/>
        <v/>
      </c>
      <c r="BQ66" s="284" t="str">
        <f t="shared" si="6"/>
        <v>URA Inspection Fee ($500/unit)</v>
      </c>
      <c r="BR66" s="285"/>
      <c r="BS66" s="285"/>
      <c r="BT66" s="285"/>
      <c r="BU66" s="285"/>
      <c r="BV66" s="291"/>
      <c r="BW66" s="296" t="str">
        <f ca="1">IF(ISNUMBER(BS$9), D66*BS$9, "")</f>
        <v/>
      </c>
      <c r="BX66" s="297" t="str">
        <f t="shared" ca="1" si="140"/>
        <v/>
      </c>
      <c r="BY66" s="297" t="str">
        <f t="shared" ca="1" si="141"/>
        <v/>
      </c>
      <c r="CA66" s="284" t="str">
        <f t="shared" si="7"/>
        <v>URA Inspection Fee ($500/unit)</v>
      </c>
      <c r="CB66" s="285"/>
      <c r="CC66" s="285"/>
      <c r="CD66" s="285"/>
      <c r="CE66" s="285"/>
      <c r="CF66" s="291"/>
      <c r="CG66" s="296" t="str">
        <f ca="1">IF(ISNUMBER(CC$9), D66*CC$9, "")</f>
        <v/>
      </c>
      <c r="CH66" s="297" t="str">
        <f t="shared" ca="1" si="142"/>
        <v/>
      </c>
      <c r="CI66" s="297" t="str">
        <f t="shared" ca="1" si="143"/>
        <v/>
      </c>
      <c r="CK66" s="284" t="str">
        <f t="shared" si="8"/>
        <v>URA Inspection Fee ($500/unit)</v>
      </c>
      <c r="CL66" s="285"/>
      <c r="CM66" s="285"/>
      <c r="CN66" s="285"/>
      <c r="CO66" s="285"/>
      <c r="CP66" s="291"/>
      <c r="CQ66" s="296" t="str">
        <f ca="1">IF(ISNUMBER(CM$9), D66*CM$9, "")</f>
        <v/>
      </c>
      <c r="CR66" s="297" t="str">
        <f t="shared" ca="1" si="144"/>
        <v/>
      </c>
      <c r="CS66" s="297" t="str">
        <f t="shared" ca="1" si="145"/>
        <v/>
      </c>
      <c r="CU66" s="284" t="str">
        <f t="shared" si="9"/>
        <v>URA Inspection Fee ($500/unit)</v>
      </c>
      <c r="CV66" s="285"/>
      <c r="CW66" s="285"/>
      <c r="CX66" s="285"/>
      <c r="CY66" s="285"/>
      <c r="CZ66" s="291"/>
      <c r="DA66" s="296" t="str">
        <f ca="1">IF(ISNUMBER(CW$9), D66*CW$9, "")</f>
        <v/>
      </c>
      <c r="DB66" s="297" t="str">
        <f t="shared" ca="1" si="146"/>
        <v/>
      </c>
      <c r="DC66" s="297" t="str">
        <f t="shared" ca="1" si="147"/>
        <v/>
      </c>
    </row>
    <row r="67" spans="1:107" x14ac:dyDescent="0.35">
      <c r="A67" s="254" t="s">
        <v>93</v>
      </c>
      <c r="B67" s="36"/>
      <c r="C67" s="36"/>
      <c r="D67" s="263">
        <f ca="1">IFERROR(E67/(E112-E110),"")</f>
        <v>0</v>
      </c>
      <c r="E67" s="255">
        <f t="shared" ref="E67:E80" si="149">SUM(O67,Y67,AI67,AS67,BC67,BM67,BW67,CG67,CQ67,DA67)</f>
        <v>0</v>
      </c>
      <c r="F67" s="256">
        <f>IFERROR(E67/$C$9,"")</f>
        <v>0</v>
      </c>
      <c r="G67" s="256">
        <f t="shared" ref="G67:G80" si="150">IFERROR(E67/$C$10,"")</f>
        <v>0</v>
      </c>
      <c r="I67" s="254" t="str">
        <f t="shared" si="0"/>
        <v xml:space="preserve">Developer Fee </v>
      </c>
      <c r="J67" s="36"/>
      <c r="K67" s="36"/>
      <c r="L67" s="36"/>
      <c r="M67" s="36"/>
      <c r="N67" s="263">
        <f ca="1">IFERROR(O67/(O112-O110),"")</f>
        <v>0</v>
      </c>
      <c r="O67" s="257"/>
      <c r="P67" s="256">
        <f t="shared" ref="P67:P80" ca="1" si="151">IFERROR(O67/K$9,"")</f>
        <v>0</v>
      </c>
      <c r="Q67" s="256">
        <f t="shared" ref="Q67:Q80" ca="1" si="152">IFERROR(O67/K$10,"")</f>
        <v>0</v>
      </c>
      <c r="S67" s="254" t="str">
        <f t="shared" si="1"/>
        <v xml:space="preserve">Developer Fee </v>
      </c>
      <c r="T67" s="36"/>
      <c r="U67" s="36"/>
      <c r="V67" s="36"/>
      <c r="W67" s="36"/>
      <c r="X67" s="263">
        <f ca="1">IFERROR(Y67/(Y112-Y110),"")</f>
        <v>0</v>
      </c>
      <c r="Y67" s="257"/>
      <c r="Z67" s="256">
        <f t="shared" ref="Z67:Z80" ca="1" si="153">IFERROR(Y67/U$9,"")</f>
        <v>0</v>
      </c>
      <c r="AA67" s="256">
        <f t="shared" ref="AA67:AA80" ca="1" si="154">IFERROR(Y67/U$10,"")</f>
        <v>0</v>
      </c>
      <c r="AC67" s="254" t="str">
        <f t="shared" si="2"/>
        <v xml:space="preserve">Developer Fee </v>
      </c>
      <c r="AD67" s="36"/>
      <c r="AE67" s="36"/>
      <c r="AF67" s="36"/>
      <c r="AG67" s="36"/>
      <c r="AH67" s="263" t="str">
        <f>IFERROR(AI67/(AI112-AI110),"")</f>
        <v/>
      </c>
      <c r="AI67" s="257"/>
      <c r="AJ67" s="256">
        <f t="shared" ref="AJ67:AJ80" ca="1" si="155">IFERROR(AI67/AE$9,"")</f>
        <v>0</v>
      </c>
      <c r="AK67" s="256">
        <f t="shared" ref="AK67:AK80" ca="1" si="156">IFERROR(AI67/AE$10,"")</f>
        <v>0</v>
      </c>
      <c r="AM67" s="254" t="str">
        <f t="shared" si="3"/>
        <v xml:space="preserve">Developer Fee </v>
      </c>
      <c r="AN67" s="36"/>
      <c r="AO67" s="36"/>
      <c r="AP67" s="36"/>
      <c r="AQ67" s="36"/>
      <c r="AR67" s="263" t="str">
        <f ca="1">IFERROR(AS67/(AS112-AS110),"")</f>
        <v/>
      </c>
      <c r="AS67" s="257"/>
      <c r="AT67" s="256" t="str">
        <f t="shared" ref="AT67:AT80" ca="1" si="157">IFERROR(AS67/AO$9,"")</f>
        <v/>
      </c>
      <c r="AU67" s="256" t="str">
        <f t="shared" ref="AU67:AU80" ca="1" si="158">IFERROR(AS67/AO$10,"")</f>
        <v/>
      </c>
      <c r="AW67" s="254" t="str">
        <f t="shared" si="4"/>
        <v xml:space="preserve">Developer Fee </v>
      </c>
      <c r="AX67" s="36"/>
      <c r="AY67" s="36"/>
      <c r="AZ67" s="36"/>
      <c r="BA67" s="36"/>
      <c r="BB67" s="263" t="str">
        <f ca="1">IFERROR(BC67/(BC112-BC110),"")</f>
        <v/>
      </c>
      <c r="BC67" s="257"/>
      <c r="BD67" s="256" t="str">
        <f t="shared" ref="BD67:BD80" ca="1" si="159">IFERROR(BC67/AY$9,"")</f>
        <v/>
      </c>
      <c r="BE67" s="256" t="str">
        <f t="shared" ref="BE67:BE80" ca="1" si="160">IFERROR(BC67/AY$10,"")</f>
        <v/>
      </c>
      <c r="BG67" s="254" t="str">
        <f t="shared" si="5"/>
        <v xml:space="preserve">Developer Fee </v>
      </c>
      <c r="BH67" s="36"/>
      <c r="BI67" s="36"/>
      <c r="BJ67" s="36"/>
      <c r="BK67" s="36"/>
      <c r="BL67" s="263" t="str">
        <f ca="1">IFERROR(BM67/(BM112-BM110),"")</f>
        <v/>
      </c>
      <c r="BM67" s="257"/>
      <c r="BN67" s="256" t="str">
        <f t="shared" ref="BN67:BN80" ca="1" si="161">IFERROR(BM67/BI$9,"")</f>
        <v/>
      </c>
      <c r="BO67" s="256" t="str">
        <f t="shared" ref="BO67:BO80" ca="1" si="162">IFERROR(BM67/BI$10,"")</f>
        <v/>
      </c>
      <c r="BQ67" s="254" t="str">
        <f t="shared" si="6"/>
        <v xml:space="preserve">Developer Fee </v>
      </c>
      <c r="BR67" s="36"/>
      <c r="BS67" s="36"/>
      <c r="BT67" s="36"/>
      <c r="BU67" s="36"/>
      <c r="BV67" s="263" t="str">
        <f ca="1">IFERROR(BW67/(BW112-BW110),"")</f>
        <v/>
      </c>
      <c r="BW67" s="257"/>
      <c r="BX67" s="256" t="str">
        <f t="shared" ref="BX67:BX80" ca="1" si="163">IFERROR(BW67/BS$9,"")</f>
        <v/>
      </c>
      <c r="BY67" s="256" t="str">
        <f t="shared" ref="BY67:BY80" ca="1" si="164">IFERROR(BW67/BS$10,"")</f>
        <v/>
      </c>
      <c r="CA67" s="254" t="str">
        <f t="shared" si="7"/>
        <v xml:space="preserve">Developer Fee </v>
      </c>
      <c r="CB67" s="36"/>
      <c r="CC67" s="36"/>
      <c r="CD67" s="36"/>
      <c r="CE67" s="36"/>
      <c r="CF67" s="263" t="str">
        <f ca="1">IFERROR(CG67/(CG112-CG110),"")</f>
        <v/>
      </c>
      <c r="CG67" s="257"/>
      <c r="CH67" s="256" t="str">
        <f t="shared" ref="CH67:CH80" ca="1" si="165">IFERROR(CG67/CC$9,"")</f>
        <v/>
      </c>
      <c r="CI67" s="256" t="str">
        <f t="shared" ref="CI67:CI80" ca="1" si="166">IFERROR(CG67/CC$10,"")</f>
        <v/>
      </c>
      <c r="CK67" s="254" t="str">
        <f t="shared" si="8"/>
        <v xml:space="preserve">Developer Fee </v>
      </c>
      <c r="CL67" s="36"/>
      <c r="CM67" s="36"/>
      <c r="CN67" s="36"/>
      <c r="CO67" s="36"/>
      <c r="CP67" s="263" t="str">
        <f ca="1">IFERROR(CQ67/(CQ112-CQ110),"")</f>
        <v/>
      </c>
      <c r="CQ67" s="257"/>
      <c r="CR67" s="256" t="str">
        <f t="shared" ref="CR67:CR80" ca="1" si="167">IFERROR(CQ67/CM$9,"")</f>
        <v/>
      </c>
      <c r="CS67" s="256" t="str">
        <f t="shared" ref="CS67:CS80" ca="1" si="168">IFERROR(CQ67/CM$10,"")</f>
        <v/>
      </c>
      <c r="CU67" s="254" t="str">
        <f t="shared" si="9"/>
        <v xml:space="preserve">Developer Fee </v>
      </c>
      <c r="CV67" s="36"/>
      <c r="CW67" s="36"/>
      <c r="CX67" s="36"/>
      <c r="CY67" s="36"/>
      <c r="CZ67" s="263" t="str">
        <f ca="1">IFERROR(DA67/(DA112-DA110),"")</f>
        <v/>
      </c>
      <c r="DA67" s="257"/>
      <c r="DB67" s="256" t="str">
        <f t="shared" ref="DB67:DB80" ca="1" si="169">IFERROR(DA67/CW$9,"")</f>
        <v/>
      </c>
      <c r="DC67" s="256" t="str">
        <f t="shared" ref="DC67:DC80" ca="1" si="170">IFERROR(DA67/CW$10,"")</f>
        <v/>
      </c>
    </row>
    <row r="68" spans="1:107" x14ac:dyDescent="0.35">
      <c r="A68" s="261" t="s">
        <v>94</v>
      </c>
      <c r="B68" s="36"/>
      <c r="C68" s="36"/>
      <c r="D68" s="91"/>
      <c r="E68" s="255">
        <f t="shared" si="149"/>
        <v>0</v>
      </c>
      <c r="F68" s="256">
        <f t="shared" ref="F68:F80" si="171">IFERROR(E68/$C$9,"")</f>
        <v>0</v>
      </c>
      <c r="G68" s="256">
        <f t="shared" si="150"/>
        <v>0</v>
      </c>
      <c r="I68" s="254" t="str">
        <f t="shared" si="0"/>
        <v>Architectural Fee (Design &amp; Admin)</v>
      </c>
      <c r="J68" s="36"/>
      <c r="K68" s="36"/>
      <c r="L68" s="36"/>
      <c r="M68" s="36"/>
      <c r="N68" s="91"/>
      <c r="O68" s="257"/>
      <c r="P68" s="256">
        <f t="shared" ca="1" si="151"/>
        <v>0</v>
      </c>
      <c r="Q68" s="256">
        <f t="shared" ca="1" si="152"/>
        <v>0</v>
      </c>
      <c r="S68" s="254" t="str">
        <f t="shared" si="1"/>
        <v>Architectural Fee (Design &amp; Admin)</v>
      </c>
      <c r="T68" s="36"/>
      <c r="U68" s="36"/>
      <c r="V68" s="36"/>
      <c r="W68" s="36"/>
      <c r="X68" s="91"/>
      <c r="Y68" s="257"/>
      <c r="Z68" s="256">
        <f t="shared" ca="1" si="153"/>
        <v>0</v>
      </c>
      <c r="AA68" s="256">
        <f t="shared" ca="1" si="154"/>
        <v>0</v>
      </c>
      <c r="AC68" s="254" t="str">
        <f t="shared" si="2"/>
        <v>Architectural Fee (Design &amp; Admin)</v>
      </c>
      <c r="AD68" s="36"/>
      <c r="AE68" s="36"/>
      <c r="AF68" s="36"/>
      <c r="AG68" s="36"/>
      <c r="AH68" s="91"/>
      <c r="AI68" s="257"/>
      <c r="AJ68" s="256">
        <f t="shared" ca="1" si="155"/>
        <v>0</v>
      </c>
      <c r="AK68" s="256">
        <f t="shared" ca="1" si="156"/>
        <v>0</v>
      </c>
      <c r="AM68" s="254" t="str">
        <f t="shared" si="3"/>
        <v>Architectural Fee (Design &amp; Admin)</v>
      </c>
      <c r="AN68" s="36"/>
      <c r="AO68" s="36"/>
      <c r="AP68" s="36"/>
      <c r="AQ68" s="36"/>
      <c r="AR68" s="91"/>
      <c r="AS68" s="257"/>
      <c r="AT68" s="256" t="str">
        <f t="shared" ca="1" si="157"/>
        <v/>
      </c>
      <c r="AU68" s="256" t="str">
        <f t="shared" ca="1" si="158"/>
        <v/>
      </c>
      <c r="AW68" s="254" t="str">
        <f t="shared" si="4"/>
        <v>Architectural Fee (Design &amp; Admin)</v>
      </c>
      <c r="AX68" s="36"/>
      <c r="AY68" s="36"/>
      <c r="AZ68" s="36"/>
      <c r="BA68" s="36"/>
      <c r="BB68" s="91"/>
      <c r="BC68" s="257"/>
      <c r="BD68" s="256" t="str">
        <f t="shared" ca="1" si="159"/>
        <v/>
      </c>
      <c r="BE68" s="256" t="str">
        <f t="shared" ca="1" si="160"/>
        <v/>
      </c>
      <c r="BG68" s="254" t="str">
        <f t="shared" si="5"/>
        <v>Architectural Fee (Design &amp; Admin)</v>
      </c>
      <c r="BH68" s="36"/>
      <c r="BI68" s="36"/>
      <c r="BJ68" s="36"/>
      <c r="BK68" s="36"/>
      <c r="BL68" s="91"/>
      <c r="BM68" s="257"/>
      <c r="BN68" s="256" t="str">
        <f t="shared" ca="1" si="161"/>
        <v/>
      </c>
      <c r="BO68" s="256" t="str">
        <f t="shared" ca="1" si="162"/>
        <v/>
      </c>
      <c r="BQ68" s="254" t="str">
        <f t="shared" si="6"/>
        <v>Architectural Fee (Design &amp; Admin)</v>
      </c>
      <c r="BR68" s="36"/>
      <c r="BS68" s="36"/>
      <c r="BT68" s="36"/>
      <c r="BU68" s="36"/>
      <c r="BV68" s="91"/>
      <c r="BW68" s="257"/>
      <c r="BX68" s="256" t="str">
        <f t="shared" ca="1" si="163"/>
        <v/>
      </c>
      <c r="BY68" s="256" t="str">
        <f t="shared" ca="1" si="164"/>
        <v/>
      </c>
      <c r="CA68" s="254" t="str">
        <f t="shared" si="7"/>
        <v>Architectural Fee (Design &amp; Admin)</v>
      </c>
      <c r="CB68" s="36"/>
      <c r="CC68" s="36"/>
      <c r="CD68" s="36"/>
      <c r="CE68" s="36"/>
      <c r="CF68" s="91"/>
      <c r="CG68" s="257"/>
      <c r="CH68" s="256" t="str">
        <f t="shared" ca="1" si="165"/>
        <v/>
      </c>
      <c r="CI68" s="256" t="str">
        <f t="shared" ca="1" si="166"/>
        <v/>
      </c>
      <c r="CK68" s="254" t="str">
        <f t="shared" si="8"/>
        <v>Architectural Fee (Design &amp; Admin)</v>
      </c>
      <c r="CL68" s="36"/>
      <c r="CM68" s="36"/>
      <c r="CN68" s="36"/>
      <c r="CO68" s="36"/>
      <c r="CP68" s="91"/>
      <c r="CQ68" s="257"/>
      <c r="CR68" s="256" t="str">
        <f t="shared" ca="1" si="167"/>
        <v/>
      </c>
      <c r="CS68" s="256" t="str">
        <f t="shared" ca="1" si="168"/>
        <v/>
      </c>
      <c r="CU68" s="254" t="str">
        <f t="shared" si="9"/>
        <v>Architectural Fee (Design &amp; Admin)</v>
      </c>
      <c r="CV68" s="36"/>
      <c r="CW68" s="36"/>
      <c r="CX68" s="36"/>
      <c r="CY68" s="36"/>
      <c r="CZ68" s="91"/>
      <c r="DA68" s="257"/>
      <c r="DB68" s="256" t="str">
        <f t="shared" ca="1" si="169"/>
        <v/>
      </c>
      <c r="DC68" s="256" t="str">
        <f t="shared" ca="1" si="170"/>
        <v/>
      </c>
    </row>
    <row r="69" spans="1:107" x14ac:dyDescent="0.35">
      <c r="A69" s="261" t="s">
        <v>95</v>
      </c>
      <c r="B69" s="36"/>
      <c r="C69" s="36"/>
      <c r="D69" s="92"/>
      <c r="E69" s="255">
        <f t="shared" si="149"/>
        <v>0</v>
      </c>
      <c r="F69" s="256">
        <f t="shared" si="171"/>
        <v>0</v>
      </c>
      <c r="G69" s="256">
        <f t="shared" si="150"/>
        <v>0</v>
      </c>
      <c r="I69" s="254" t="str">
        <f t="shared" si="0"/>
        <v>Legal</v>
      </c>
      <c r="J69" s="36"/>
      <c r="K69" s="36"/>
      <c r="L69" s="36"/>
      <c r="M69" s="36"/>
      <c r="N69" s="92"/>
      <c r="O69" s="257"/>
      <c r="P69" s="256">
        <f t="shared" ca="1" si="151"/>
        <v>0</v>
      </c>
      <c r="Q69" s="256">
        <f t="shared" ca="1" si="152"/>
        <v>0</v>
      </c>
      <c r="S69" s="254" t="str">
        <f t="shared" si="1"/>
        <v>Legal</v>
      </c>
      <c r="T69" s="36"/>
      <c r="U69" s="36"/>
      <c r="V69" s="36"/>
      <c r="W69" s="36"/>
      <c r="X69" s="92"/>
      <c r="Y69" s="257"/>
      <c r="Z69" s="256">
        <f t="shared" ca="1" si="153"/>
        <v>0</v>
      </c>
      <c r="AA69" s="256">
        <f t="shared" ca="1" si="154"/>
        <v>0</v>
      </c>
      <c r="AC69" s="254" t="str">
        <f t="shared" si="2"/>
        <v>Legal</v>
      </c>
      <c r="AD69" s="36"/>
      <c r="AE69" s="36"/>
      <c r="AF69" s="36"/>
      <c r="AG69" s="36"/>
      <c r="AH69" s="92"/>
      <c r="AI69" s="257"/>
      <c r="AJ69" s="256">
        <f t="shared" ca="1" si="155"/>
        <v>0</v>
      </c>
      <c r="AK69" s="256">
        <f t="shared" ca="1" si="156"/>
        <v>0</v>
      </c>
      <c r="AM69" s="254" t="str">
        <f t="shared" si="3"/>
        <v>Legal</v>
      </c>
      <c r="AN69" s="36"/>
      <c r="AO69" s="36"/>
      <c r="AP69" s="36"/>
      <c r="AQ69" s="36"/>
      <c r="AR69" s="92"/>
      <c r="AS69" s="257"/>
      <c r="AT69" s="256" t="str">
        <f t="shared" ca="1" si="157"/>
        <v/>
      </c>
      <c r="AU69" s="256" t="str">
        <f t="shared" ca="1" si="158"/>
        <v/>
      </c>
      <c r="AW69" s="254" t="str">
        <f t="shared" si="4"/>
        <v>Legal</v>
      </c>
      <c r="AX69" s="36"/>
      <c r="AY69" s="36"/>
      <c r="AZ69" s="36"/>
      <c r="BA69" s="36"/>
      <c r="BB69" s="92"/>
      <c r="BC69" s="257"/>
      <c r="BD69" s="256" t="str">
        <f t="shared" ca="1" si="159"/>
        <v/>
      </c>
      <c r="BE69" s="256" t="str">
        <f t="shared" ca="1" si="160"/>
        <v/>
      </c>
      <c r="BG69" s="254" t="str">
        <f t="shared" si="5"/>
        <v>Legal</v>
      </c>
      <c r="BH69" s="36"/>
      <c r="BI69" s="36"/>
      <c r="BJ69" s="36"/>
      <c r="BK69" s="36"/>
      <c r="BL69" s="92"/>
      <c r="BM69" s="257"/>
      <c r="BN69" s="256" t="str">
        <f t="shared" ca="1" si="161"/>
        <v/>
      </c>
      <c r="BO69" s="256" t="str">
        <f t="shared" ca="1" si="162"/>
        <v/>
      </c>
      <c r="BQ69" s="254" t="str">
        <f t="shared" si="6"/>
        <v>Legal</v>
      </c>
      <c r="BR69" s="36"/>
      <c r="BS69" s="36"/>
      <c r="BT69" s="36"/>
      <c r="BU69" s="36"/>
      <c r="BV69" s="92"/>
      <c r="BW69" s="257"/>
      <c r="BX69" s="256" t="str">
        <f t="shared" ca="1" si="163"/>
        <v/>
      </c>
      <c r="BY69" s="256" t="str">
        <f t="shared" ca="1" si="164"/>
        <v/>
      </c>
      <c r="CA69" s="254" t="str">
        <f t="shared" si="7"/>
        <v>Legal</v>
      </c>
      <c r="CB69" s="36"/>
      <c r="CC69" s="36"/>
      <c r="CD69" s="36"/>
      <c r="CE69" s="36"/>
      <c r="CF69" s="92"/>
      <c r="CG69" s="257"/>
      <c r="CH69" s="256" t="str">
        <f t="shared" ca="1" si="165"/>
        <v/>
      </c>
      <c r="CI69" s="256" t="str">
        <f t="shared" ca="1" si="166"/>
        <v/>
      </c>
      <c r="CK69" s="254" t="str">
        <f t="shared" si="8"/>
        <v>Legal</v>
      </c>
      <c r="CL69" s="36"/>
      <c r="CM69" s="36"/>
      <c r="CN69" s="36"/>
      <c r="CO69" s="36"/>
      <c r="CP69" s="92"/>
      <c r="CQ69" s="257"/>
      <c r="CR69" s="256" t="str">
        <f t="shared" ca="1" si="167"/>
        <v/>
      </c>
      <c r="CS69" s="256" t="str">
        <f t="shared" ca="1" si="168"/>
        <v/>
      </c>
      <c r="CU69" s="254" t="str">
        <f t="shared" si="9"/>
        <v>Legal</v>
      </c>
      <c r="CV69" s="36"/>
      <c r="CW69" s="36"/>
      <c r="CX69" s="36"/>
      <c r="CY69" s="36"/>
      <c r="CZ69" s="92"/>
      <c r="DA69" s="257"/>
      <c r="DB69" s="256" t="str">
        <f t="shared" ca="1" si="169"/>
        <v/>
      </c>
      <c r="DC69" s="256" t="str">
        <f t="shared" ca="1" si="170"/>
        <v/>
      </c>
    </row>
    <row r="70" spans="1:107" x14ac:dyDescent="0.35">
      <c r="A70" s="264" t="s">
        <v>96</v>
      </c>
      <c r="B70" s="36"/>
      <c r="C70" s="36"/>
      <c r="D70" s="34"/>
      <c r="E70" s="255">
        <f t="shared" si="149"/>
        <v>0</v>
      </c>
      <c r="F70" s="256">
        <f t="shared" si="171"/>
        <v>0</v>
      </c>
      <c r="G70" s="256">
        <f t="shared" si="150"/>
        <v>0</v>
      </c>
      <c r="I70" s="265" t="str">
        <f t="shared" si="0"/>
        <v xml:space="preserve">   Civil Engineering &amp; Survey</v>
      </c>
      <c r="J70" s="36"/>
      <c r="K70" s="36"/>
      <c r="L70" s="36"/>
      <c r="M70" s="36"/>
      <c r="N70" s="34"/>
      <c r="O70" s="257"/>
      <c r="P70" s="256">
        <f t="shared" ca="1" si="151"/>
        <v>0</v>
      </c>
      <c r="Q70" s="256">
        <f t="shared" ca="1" si="152"/>
        <v>0</v>
      </c>
      <c r="S70" s="265" t="str">
        <f t="shared" si="1"/>
        <v xml:space="preserve">   Civil Engineering &amp; Survey</v>
      </c>
      <c r="T70" s="36"/>
      <c r="U70" s="36"/>
      <c r="V70" s="36"/>
      <c r="W70" s="36"/>
      <c r="X70" s="34"/>
      <c r="Y70" s="257"/>
      <c r="Z70" s="256">
        <f t="shared" ca="1" si="153"/>
        <v>0</v>
      </c>
      <c r="AA70" s="256">
        <f t="shared" ca="1" si="154"/>
        <v>0</v>
      </c>
      <c r="AC70" s="265" t="str">
        <f t="shared" si="2"/>
        <v xml:space="preserve">   Civil Engineering &amp; Survey</v>
      </c>
      <c r="AD70" s="36"/>
      <c r="AE70" s="36"/>
      <c r="AF70" s="36"/>
      <c r="AG70" s="36"/>
      <c r="AH70" s="34"/>
      <c r="AI70" s="257"/>
      <c r="AJ70" s="256">
        <f t="shared" ca="1" si="155"/>
        <v>0</v>
      </c>
      <c r="AK70" s="256">
        <f t="shared" ca="1" si="156"/>
        <v>0</v>
      </c>
      <c r="AM70" s="265" t="str">
        <f t="shared" si="3"/>
        <v xml:space="preserve">   Civil Engineering &amp; Survey</v>
      </c>
      <c r="AN70" s="36"/>
      <c r="AO70" s="36"/>
      <c r="AP70" s="36"/>
      <c r="AQ70" s="36"/>
      <c r="AR70" s="34"/>
      <c r="AS70" s="257"/>
      <c r="AT70" s="256" t="str">
        <f t="shared" ca="1" si="157"/>
        <v/>
      </c>
      <c r="AU70" s="256" t="str">
        <f t="shared" ca="1" si="158"/>
        <v/>
      </c>
      <c r="AW70" s="265" t="str">
        <f t="shared" si="4"/>
        <v xml:space="preserve">   Civil Engineering &amp; Survey</v>
      </c>
      <c r="AX70" s="36"/>
      <c r="AY70" s="36"/>
      <c r="AZ70" s="36"/>
      <c r="BA70" s="36"/>
      <c r="BB70" s="34"/>
      <c r="BC70" s="257"/>
      <c r="BD70" s="256" t="str">
        <f t="shared" ca="1" si="159"/>
        <v/>
      </c>
      <c r="BE70" s="256" t="str">
        <f t="shared" ca="1" si="160"/>
        <v/>
      </c>
      <c r="BG70" s="265" t="str">
        <f t="shared" si="5"/>
        <v xml:space="preserve">   Civil Engineering &amp; Survey</v>
      </c>
      <c r="BH70" s="36"/>
      <c r="BI70" s="36"/>
      <c r="BJ70" s="36"/>
      <c r="BK70" s="36"/>
      <c r="BL70" s="34"/>
      <c r="BM70" s="257"/>
      <c r="BN70" s="256" t="str">
        <f t="shared" ca="1" si="161"/>
        <v/>
      </c>
      <c r="BO70" s="256" t="str">
        <f t="shared" ca="1" si="162"/>
        <v/>
      </c>
      <c r="BQ70" s="265" t="str">
        <f t="shared" si="6"/>
        <v xml:space="preserve">   Civil Engineering &amp; Survey</v>
      </c>
      <c r="BR70" s="36"/>
      <c r="BS70" s="36"/>
      <c r="BT70" s="36"/>
      <c r="BU70" s="36"/>
      <c r="BV70" s="34"/>
      <c r="BW70" s="257"/>
      <c r="BX70" s="256" t="str">
        <f t="shared" ca="1" si="163"/>
        <v/>
      </c>
      <c r="BY70" s="256" t="str">
        <f t="shared" ca="1" si="164"/>
        <v/>
      </c>
      <c r="CA70" s="265" t="str">
        <f t="shared" si="7"/>
        <v xml:space="preserve">   Civil Engineering &amp; Survey</v>
      </c>
      <c r="CB70" s="36"/>
      <c r="CC70" s="36"/>
      <c r="CD70" s="36"/>
      <c r="CE70" s="36"/>
      <c r="CF70" s="34"/>
      <c r="CG70" s="257"/>
      <c r="CH70" s="256" t="str">
        <f t="shared" ca="1" si="165"/>
        <v/>
      </c>
      <c r="CI70" s="256" t="str">
        <f t="shared" ca="1" si="166"/>
        <v/>
      </c>
      <c r="CK70" s="265" t="str">
        <f t="shared" si="8"/>
        <v xml:space="preserve">   Civil Engineering &amp; Survey</v>
      </c>
      <c r="CL70" s="36"/>
      <c r="CM70" s="36"/>
      <c r="CN70" s="36"/>
      <c r="CO70" s="36"/>
      <c r="CP70" s="34"/>
      <c r="CQ70" s="257"/>
      <c r="CR70" s="256" t="str">
        <f t="shared" ca="1" si="167"/>
        <v/>
      </c>
      <c r="CS70" s="256" t="str">
        <f t="shared" ca="1" si="168"/>
        <v/>
      </c>
      <c r="CU70" s="265" t="str">
        <f t="shared" si="9"/>
        <v xml:space="preserve">   Civil Engineering &amp; Survey</v>
      </c>
      <c r="CV70" s="36"/>
      <c r="CW70" s="36"/>
      <c r="CX70" s="36"/>
      <c r="CY70" s="36"/>
      <c r="CZ70" s="34"/>
      <c r="DA70" s="257"/>
      <c r="DB70" s="256" t="str">
        <f t="shared" ca="1" si="169"/>
        <v/>
      </c>
      <c r="DC70" s="256" t="str">
        <f t="shared" ca="1" si="170"/>
        <v/>
      </c>
    </row>
    <row r="71" spans="1:107" x14ac:dyDescent="0.35">
      <c r="A71" s="261" t="s">
        <v>97</v>
      </c>
      <c r="B71" s="36"/>
      <c r="C71" s="36"/>
      <c r="D71" s="262" t="str">
        <f>IFERROR((E70)/SUM(E48:E55),"")</f>
        <v/>
      </c>
      <c r="E71" s="255">
        <f t="shared" si="149"/>
        <v>0</v>
      </c>
      <c r="F71" s="256">
        <f t="shared" si="171"/>
        <v>0</v>
      </c>
      <c r="G71" s="256">
        <f t="shared" si="150"/>
        <v>0</v>
      </c>
      <c r="I71" s="261" t="str">
        <f t="shared" si="0"/>
        <v>Design &amp; Permitting (% of const exp)</v>
      </c>
      <c r="J71" s="36"/>
      <c r="K71" s="36"/>
      <c r="L71" s="36"/>
      <c r="M71" s="36"/>
      <c r="N71" s="262" t="str">
        <f>IFERROR((O71)/SUM(O48:O55),"")</f>
        <v/>
      </c>
      <c r="O71" s="257"/>
      <c r="P71" s="256">
        <f t="shared" ca="1" si="151"/>
        <v>0</v>
      </c>
      <c r="Q71" s="256">
        <f t="shared" ca="1" si="152"/>
        <v>0</v>
      </c>
      <c r="S71" s="261" t="str">
        <f t="shared" si="1"/>
        <v>Design &amp; Permitting (% of const exp)</v>
      </c>
      <c r="T71" s="36"/>
      <c r="U71" s="36"/>
      <c r="V71" s="36"/>
      <c r="W71" s="36"/>
      <c r="X71" s="262" t="str">
        <f>IFERROR((Y71)/SUM(Y48:Y55),"")</f>
        <v/>
      </c>
      <c r="Y71" s="257"/>
      <c r="Z71" s="256">
        <f t="shared" ca="1" si="153"/>
        <v>0</v>
      </c>
      <c r="AA71" s="256">
        <f t="shared" ca="1" si="154"/>
        <v>0</v>
      </c>
      <c r="AC71" s="261" t="str">
        <f t="shared" si="2"/>
        <v>Design &amp; Permitting (% of const exp)</v>
      </c>
      <c r="AD71" s="36"/>
      <c r="AE71" s="36"/>
      <c r="AF71" s="36"/>
      <c r="AG71" s="36"/>
      <c r="AH71" s="262" t="str">
        <f>IFERROR((AI71)/SUM(AI48:AI55),"")</f>
        <v/>
      </c>
      <c r="AI71" s="257"/>
      <c r="AJ71" s="256">
        <f t="shared" ca="1" si="155"/>
        <v>0</v>
      </c>
      <c r="AK71" s="256">
        <f t="shared" ca="1" si="156"/>
        <v>0</v>
      </c>
      <c r="AM71" s="261" t="str">
        <f t="shared" si="3"/>
        <v>Design &amp; Permitting (% of const exp)</v>
      </c>
      <c r="AN71" s="36"/>
      <c r="AO71" s="36"/>
      <c r="AP71" s="36"/>
      <c r="AQ71" s="36"/>
      <c r="AR71" s="262" t="str">
        <f>IFERROR((AS71)/SUM(AS48:AS55),"")</f>
        <v/>
      </c>
      <c r="AS71" s="257"/>
      <c r="AT71" s="256" t="str">
        <f t="shared" ca="1" si="157"/>
        <v/>
      </c>
      <c r="AU71" s="256" t="str">
        <f t="shared" ca="1" si="158"/>
        <v/>
      </c>
      <c r="AW71" s="261" t="str">
        <f t="shared" si="4"/>
        <v>Design &amp; Permitting (% of const exp)</v>
      </c>
      <c r="AX71" s="36"/>
      <c r="AY71" s="36"/>
      <c r="AZ71" s="36"/>
      <c r="BA71" s="36"/>
      <c r="BB71" s="262" t="str">
        <f>IFERROR((BC71)/SUM(BC48:BC55),"")</f>
        <v/>
      </c>
      <c r="BC71" s="257"/>
      <c r="BD71" s="256" t="str">
        <f t="shared" ca="1" si="159"/>
        <v/>
      </c>
      <c r="BE71" s="256" t="str">
        <f t="shared" ca="1" si="160"/>
        <v/>
      </c>
      <c r="BG71" s="261" t="str">
        <f t="shared" si="5"/>
        <v>Design &amp; Permitting (% of const exp)</v>
      </c>
      <c r="BH71" s="36"/>
      <c r="BI71" s="36"/>
      <c r="BJ71" s="36"/>
      <c r="BK71" s="36"/>
      <c r="BL71" s="262" t="str">
        <f>IFERROR((BM71)/SUM(BM48:BM55),"")</f>
        <v/>
      </c>
      <c r="BM71" s="257"/>
      <c r="BN71" s="256" t="str">
        <f t="shared" ca="1" si="161"/>
        <v/>
      </c>
      <c r="BO71" s="256" t="str">
        <f t="shared" ca="1" si="162"/>
        <v/>
      </c>
      <c r="BQ71" s="261" t="str">
        <f t="shared" si="6"/>
        <v>Design &amp; Permitting (% of const exp)</v>
      </c>
      <c r="BR71" s="36"/>
      <c r="BS71" s="36"/>
      <c r="BT71" s="36"/>
      <c r="BU71" s="36"/>
      <c r="BV71" s="262" t="str">
        <f>IFERROR((BW71)/SUM(BW48:BW55),"")</f>
        <v/>
      </c>
      <c r="BW71" s="257"/>
      <c r="BX71" s="256" t="str">
        <f t="shared" ca="1" si="163"/>
        <v/>
      </c>
      <c r="BY71" s="256" t="str">
        <f t="shared" ca="1" si="164"/>
        <v/>
      </c>
      <c r="CA71" s="261" t="str">
        <f t="shared" si="7"/>
        <v>Design &amp; Permitting (% of const exp)</v>
      </c>
      <c r="CB71" s="36"/>
      <c r="CC71" s="36"/>
      <c r="CD71" s="36"/>
      <c r="CE71" s="36"/>
      <c r="CF71" s="262" t="str">
        <f>IFERROR((CG71)/SUM(CG48:CG55),"")</f>
        <v/>
      </c>
      <c r="CG71" s="257"/>
      <c r="CH71" s="256" t="str">
        <f t="shared" ca="1" si="165"/>
        <v/>
      </c>
      <c r="CI71" s="256" t="str">
        <f t="shared" ca="1" si="166"/>
        <v/>
      </c>
      <c r="CK71" s="261" t="str">
        <f t="shared" si="8"/>
        <v>Design &amp; Permitting (% of const exp)</v>
      </c>
      <c r="CL71" s="36"/>
      <c r="CM71" s="36"/>
      <c r="CN71" s="36"/>
      <c r="CO71" s="36"/>
      <c r="CP71" s="262" t="str">
        <f>IFERROR((CQ71)/SUM(CQ48:CQ55),"")</f>
        <v/>
      </c>
      <c r="CQ71" s="257"/>
      <c r="CR71" s="256" t="str">
        <f t="shared" ca="1" si="167"/>
        <v/>
      </c>
      <c r="CS71" s="256" t="str">
        <f t="shared" ca="1" si="168"/>
        <v/>
      </c>
      <c r="CU71" s="261" t="str">
        <f t="shared" si="9"/>
        <v>Design &amp; Permitting (% of const exp)</v>
      </c>
      <c r="CV71" s="36"/>
      <c r="CW71" s="36"/>
      <c r="CX71" s="36"/>
      <c r="CY71" s="36"/>
      <c r="CZ71" s="262" t="str">
        <f>IFERROR((DA71)/SUM(DA48:DA55),"")</f>
        <v/>
      </c>
      <c r="DA71" s="257"/>
      <c r="DB71" s="256" t="str">
        <f t="shared" ca="1" si="169"/>
        <v/>
      </c>
      <c r="DC71" s="256" t="str">
        <f t="shared" ca="1" si="170"/>
        <v/>
      </c>
    </row>
    <row r="72" spans="1:107" x14ac:dyDescent="0.35">
      <c r="A72" s="261" t="s">
        <v>98</v>
      </c>
      <c r="B72" s="36"/>
      <c r="C72" s="36"/>
      <c r="D72" s="34"/>
      <c r="E72" s="255">
        <f t="shared" si="149"/>
        <v>0</v>
      </c>
      <c r="F72" s="256">
        <f t="shared" si="171"/>
        <v>0</v>
      </c>
      <c r="G72" s="256">
        <f t="shared" si="150"/>
        <v>0</v>
      </c>
      <c r="I72" s="261" t="str">
        <f t="shared" si="0"/>
        <v>Soils/Structural Report</v>
      </c>
      <c r="J72" s="36"/>
      <c r="K72" s="36"/>
      <c r="L72" s="36"/>
      <c r="M72" s="36"/>
      <c r="N72" s="34"/>
      <c r="O72" s="257"/>
      <c r="P72" s="256">
        <f t="shared" ca="1" si="151"/>
        <v>0</v>
      </c>
      <c r="Q72" s="256">
        <f t="shared" ca="1" si="152"/>
        <v>0</v>
      </c>
      <c r="S72" s="261" t="str">
        <f t="shared" si="1"/>
        <v>Soils/Structural Report</v>
      </c>
      <c r="T72" s="36"/>
      <c r="U72" s="36"/>
      <c r="V72" s="36"/>
      <c r="W72" s="36"/>
      <c r="X72" s="34"/>
      <c r="Y72" s="257"/>
      <c r="Z72" s="256">
        <f t="shared" ca="1" si="153"/>
        <v>0</v>
      </c>
      <c r="AA72" s="256">
        <f t="shared" ca="1" si="154"/>
        <v>0</v>
      </c>
      <c r="AC72" s="261" t="str">
        <f t="shared" si="2"/>
        <v>Soils/Structural Report</v>
      </c>
      <c r="AD72" s="36"/>
      <c r="AE72" s="36"/>
      <c r="AF72" s="36"/>
      <c r="AG72" s="36"/>
      <c r="AH72" s="34"/>
      <c r="AI72" s="257"/>
      <c r="AJ72" s="256">
        <f t="shared" ca="1" si="155"/>
        <v>0</v>
      </c>
      <c r="AK72" s="256">
        <f t="shared" ca="1" si="156"/>
        <v>0</v>
      </c>
      <c r="AM72" s="261" t="str">
        <f t="shared" si="3"/>
        <v>Soils/Structural Report</v>
      </c>
      <c r="AN72" s="36"/>
      <c r="AO72" s="36"/>
      <c r="AP72" s="36"/>
      <c r="AQ72" s="36"/>
      <c r="AR72" s="34"/>
      <c r="AS72" s="257"/>
      <c r="AT72" s="256" t="str">
        <f t="shared" ca="1" si="157"/>
        <v/>
      </c>
      <c r="AU72" s="256" t="str">
        <f t="shared" ca="1" si="158"/>
        <v/>
      </c>
      <c r="AW72" s="261" t="str">
        <f t="shared" si="4"/>
        <v>Soils/Structural Report</v>
      </c>
      <c r="AX72" s="36"/>
      <c r="AY72" s="36"/>
      <c r="AZ72" s="36"/>
      <c r="BA72" s="36"/>
      <c r="BB72" s="34"/>
      <c r="BC72" s="257"/>
      <c r="BD72" s="256" t="str">
        <f t="shared" ca="1" si="159"/>
        <v/>
      </c>
      <c r="BE72" s="256" t="str">
        <f t="shared" ca="1" si="160"/>
        <v/>
      </c>
      <c r="BG72" s="261" t="str">
        <f t="shared" si="5"/>
        <v>Soils/Structural Report</v>
      </c>
      <c r="BH72" s="36"/>
      <c r="BI72" s="36"/>
      <c r="BJ72" s="36"/>
      <c r="BK72" s="36"/>
      <c r="BL72" s="34"/>
      <c r="BM72" s="257"/>
      <c r="BN72" s="256" t="str">
        <f t="shared" ca="1" si="161"/>
        <v/>
      </c>
      <c r="BO72" s="256" t="str">
        <f t="shared" ca="1" si="162"/>
        <v/>
      </c>
      <c r="BQ72" s="261" t="str">
        <f t="shared" si="6"/>
        <v>Soils/Structural Report</v>
      </c>
      <c r="BR72" s="36"/>
      <c r="BS72" s="36"/>
      <c r="BT72" s="36"/>
      <c r="BU72" s="36"/>
      <c r="BV72" s="34"/>
      <c r="BW72" s="257"/>
      <c r="BX72" s="256" t="str">
        <f t="shared" ca="1" si="163"/>
        <v/>
      </c>
      <c r="BY72" s="256" t="str">
        <f t="shared" ca="1" si="164"/>
        <v/>
      </c>
      <c r="CA72" s="261" t="str">
        <f t="shared" si="7"/>
        <v>Soils/Structural Report</v>
      </c>
      <c r="CB72" s="36"/>
      <c r="CC72" s="36"/>
      <c r="CD72" s="36"/>
      <c r="CE72" s="36"/>
      <c r="CF72" s="34"/>
      <c r="CG72" s="257"/>
      <c r="CH72" s="256" t="str">
        <f t="shared" ca="1" si="165"/>
        <v/>
      </c>
      <c r="CI72" s="256" t="str">
        <f t="shared" ca="1" si="166"/>
        <v/>
      </c>
      <c r="CK72" s="261" t="str">
        <f t="shared" si="8"/>
        <v>Soils/Structural Report</v>
      </c>
      <c r="CL72" s="36"/>
      <c r="CM72" s="36"/>
      <c r="CN72" s="36"/>
      <c r="CO72" s="36"/>
      <c r="CP72" s="34"/>
      <c r="CQ72" s="257"/>
      <c r="CR72" s="256" t="str">
        <f t="shared" ca="1" si="167"/>
        <v/>
      </c>
      <c r="CS72" s="256" t="str">
        <f t="shared" ca="1" si="168"/>
        <v/>
      </c>
      <c r="CU72" s="261" t="str">
        <f t="shared" si="9"/>
        <v>Soils/Structural Report</v>
      </c>
      <c r="CV72" s="36"/>
      <c r="CW72" s="36"/>
      <c r="CX72" s="36"/>
      <c r="CY72" s="36"/>
      <c r="CZ72" s="34"/>
      <c r="DA72" s="257"/>
      <c r="DB72" s="256" t="str">
        <f t="shared" ca="1" si="169"/>
        <v/>
      </c>
      <c r="DC72" s="256" t="str">
        <f t="shared" ca="1" si="170"/>
        <v/>
      </c>
    </row>
    <row r="73" spans="1:107" x14ac:dyDescent="0.35">
      <c r="A73" s="261" t="s">
        <v>99</v>
      </c>
      <c r="B73" s="36"/>
      <c r="C73" s="36"/>
      <c r="D73" s="34"/>
      <c r="E73" s="255">
        <f t="shared" si="149"/>
        <v>0</v>
      </c>
      <c r="F73" s="256">
        <f t="shared" si="171"/>
        <v>0</v>
      </c>
      <c r="G73" s="256">
        <f t="shared" si="150"/>
        <v>0</v>
      </c>
      <c r="I73" s="261" t="str">
        <f t="shared" si="0"/>
        <v xml:space="preserve">Environmental Audit (Hazard Assessment) </v>
      </c>
      <c r="J73" s="36"/>
      <c r="K73" s="36"/>
      <c r="L73" s="36"/>
      <c r="M73" s="36"/>
      <c r="N73" s="34"/>
      <c r="O73" s="257"/>
      <c r="P73" s="256">
        <f t="shared" ca="1" si="151"/>
        <v>0</v>
      </c>
      <c r="Q73" s="256">
        <f t="shared" ca="1" si="152"/>
        <v>0</v>
      </c>
      <c r="S73" s="261" t="str">
        <f t="shared" si="1"/>
        <v xml:space="preserve">Environmental Audit (Hazard Assessment) </v>
      </c>
      <c r="T73" s="36"/>
      <c r="U73" s="36"/>
      <c r="V73" s="36"/>
      <c r="W73" s="36"/>
      <c r="X73" s="34"/>
      <c r="Y73" s="257"/>
      <c r="Z73" s="256">
        <f t="shared" ca="1" si="153"/>
        <v>0</v>
      </c>
      <c r="AA73" s="256">
        <f t="shared" ca="1" si="154"/>
        <v>0</v>
      </c>
      <c r="AC73" s="261" t="str">
        <f t="shared" si="2"/>
        <v xml:space="preserve">Environmental Audit (Hazard Assessment) </v>
      </c>
      <c r="AD73" s="36"/>
      <c r="AE73" s="36"/>
      <c r="AF73" s="36"/>
      <c r="AG73" s="36"/>
      <c r="AH73" s="34"/>
      <c r="AI73" s="257"/>
      <c r="AJ73" s="256">
        <f t="shared" ca="1" si="155"/>
        <v>0</v>
      </c>
      <c r="AK73" s="256">
        <f t="shared" ca="1" si="156"/>
        <v>0</v>
      </c>
      <c r="AM73" s="261" t="str">
        <f t="shared" si="3"/>
        <v xml:space="preserve">Environmental Audit (Hazard Assessment) </v>
      </c>
      <c r="AN73" s="36"/>
      <c r="AO73" s="36"/>
      <c r="AP73" s="36"/>
      <c r="AQ73" s="36"/>
      <c r="AR73" s="34"/>
      <c r="AS73" s="257"/>
      <c r="AT73" s="256" t="str">
        <f t="shared" ca="1" si="157"/>
        <v/>
      </c>
      <c r="AU73" s="256" t="str">
        <f t="shared" ca="1" si="158"/>
        <v/>
      </c>
      <c r="AW73" s="261" t="str">
        <f t="shared" si="4"/>
        <v xml:space="preserve">Environmental Audit (Hazard Assessment) </v>
      </c>
      <c r="AX73" s="36"/>
      <c r="AY73" s="36"/>
      <c r="AZ73" s="36"/>
      <c r="BA73" s="36"/>
      <c r="BB73" s="34"/>
      <c r="BC73" s="257"/>
      <c r="BD73" s="256" t="str">
        <f t="shared" ca="1" si="159"/>
        <v/>
      </c>
      <c r="BE73" s="256" t="str">
        <f t="shared" ca="1" si="160"/>
        <v/>
      </c>
      <c r="BG73" s="261" t="str">
        <f t="shared" si="5"/>
        <v xml:space="preserve">Environmental Audit (Hazard Assessment) </v>
      </c>
      <c r="BH73" s="36"/>
      <c r="BI73" s="36"/>
      <c r="BJ73" s="36"/>
      <c r="BK73" s="36"/>
      <c r="BL73" s="34"/>
      <c r="BM73" s="257"/>
      <c r="BN73" s="256" t="str">
        <f t="shared" ca="1" si="161"/>
        <v/>
      </c>
      <c r="BO73" s="256" t="str">
        <f t="shared" ca="1" si="162"/>
        <v/>
      </c>
      <c r="BQ73" s="261" t="str">
        <f t="shared" si="6"/>
        <v xml:space="preserve">Environmental Audit (Hazard Assessment) </v>
      </c>
      <c r="BR73" s="36"/>
      <c r="BS73" s="36"/>
      <c r="BT73" s="36"/>
      <c r="BU73" s="36"/>
      <c r="BV73" s="34"/>
      <c r="BW73" s="257"/>
      <c r="BX73" s="256" t="str">
        <f t="shared" ca="1" si="163"/>
        <v/>
      </c>
      <c r="BY73" s="256" t="str">
        <f t="shared" ca="1" si="164"/>
        <v/>
      </c>
      <c r="CA73" s="261" t="str">
        <f t="shared" si="7"/>
        <v xml:space="preserve">Environmental Audit (Hazard Assessment) </v>
      </c>
      <c r="CB73" s="36"/>
      <c r="CC73" s="36"/>
      <c r="CD73" s="36"/>
      <c r="CE73" s="36"/>
      <c r="CF73" s="34"/>
      <c r="CG73" s="257"/>
      <c r="CH73" s="256" t="str">
        <f t="shared" ca="1" si="165"/>
        <v/>
      </c>
      <c r="CI73" s="256" t="str">
        <f t="shared" ca="1" si="166"/>
        <v/>
      </c>
      <c r="CK73" s="261" t="str">
        <f t="shared" si="8"/>
        <v xml:space="preserve">Environmental Audit (Hazard Assessment) </v>
      </c>
      <c r="CL73" s="36"/>
      <c r="CM73" s="36"/>
      <c r="CN73" s="36"/>
      <c r="CO73" s="36"/>
      <c r="CP73" s="34"/>
      <c r="CQ73" s="257"/>
      <c r="CR73" s="256" t="str">
        <f t="shared" ca="1" si="167"/>
        <v/>
      </c>
      <c r="CS73" s="256" t="str">
        <f t="shared" ca="1" si="168"/>
        <v/>
      </c>
      <c r="CU73" s="261" t="str">
        <f t="shared" si="9"/>
        <v xml:space="preserve">Environmental Audit (Hazard Assessment) </v>
      </c>
      <c r="CV73" s="36"/>
      <c r="CW73" s="36"/>
      <c r="CX73" s="36"/>
      <c r="CY73" s="36"/>
      <c r="CZ73" s="34"/>
      <c r="DA73" s="257"/>
      <c r="DB73" s="256" t="str">
        <f t="shared" ca="1" si="169"/>
        <v/>
      </c>
      <c r="DC73" s="256" t="str">
        <f t="shared" ca="1" si="170"/>
        <v/>
      </c>
    </row>
    <row r="74" spans="1:107" x14ac:dyDescent="0.35">
      <c r="A74" s="261" t="s">
        <v>100</v>
      </c>
      <c r="B74" s="36"/>
      <c r="C74" s="36"/>
      <c r="D74" s="34"/>
      <c r="E74" s="255">
        <f t="shared" si="149"/>
        <v>0</v>
      </c>
      <c r="F74" s="256">
        <f t="shared" si="171"/>
        <v>0</v>
      </c>
      <c r="G74" s="256">
        <f t="shared" si="150"/>
        <v>0</v>
      </c>
      <c r="I74" s="261" t="str">
        <f t="shared" si="0"/>
        <v>Energy &amp; Green Audits/Consulting</v>
      </c>
      <c r="J74" s="36"/>
      <c r="K74" s="36"/>
      <c r="L74" s="36"/>
      <c r="M74" s="36"/>
      <c r="N74" s="34"/>
      <c r="O74" s="257"/>
      <c r="P74" s="256">
        <f t="shared" ca="1" si="151"/>
        <v>0</v>
      </c>
      <c r="Q74" s="256">
        <f t="shared" ca="1" si="152"/>
        <v>0</v>
      </c>
      <c r="S74" s="261" t="str">
        <f t="shared" si="1"/>
        <v>Energy &amp; Green Audits/Consulting</v>
      </c>
      <c r="T74" s="36"/>
      <c r="U74" s="36"/>
      <c r="V74" s="36"/>
      <c r="W74" s="36"/>
      <c r="X74" s="34"/>
      <c r="Y74" s="257"/>
      <c r="Z74" s="256">
        <f t="shared" ca="1" si="153"/>
        <v>0</v>
      </c>
      <c r="AA74" s="256">
        <f t="shared" ca="1" si="154"/>
        <v>0</v>
      </c>
      <c r="AC74" s="261" t="str">
        <f t="shared" si="2"/>
        <v>Energy &amp; Green Audits/Consulting</v>
      </c>
      <c r="AD74" s="36"/>
      <c r="AE74" s="36"/>
      <c r="AF74" s="36"/>
      <c r="AG74" s="36"/>
      <c r="AH74" s="34"/>
      <c r="AI74" s="257"/>
      <c r="AJ74" s="256">
        <f t="shared" ca="1" si="155"/>
        <v>0</v>
      </c>
      <c r="AK74" s="256">
        <f t="shared" ca="1" si="156"/>
        <v>0</v>
      </c>
      <c r="AM74" s="261" t="str">
        <f t="shared" si="3"/>
        <v>Energy &amp; Green Audits/Consulting</v>
      </c>
      <c r="AN74" s="36"/>
      <c r="AO74" s="36"/>
      <c r="AP74" s="36"/>
      <c r="AQ74" s="36"/>
      <c r="AR74" s="34"/>
      <c r="AS74" s="257"/>
      <c r="AT74" s="256" t="str">
        <f t="shared" ca="1" si="157"/>
        <v/>
      </c>
      <c r="AU74" s="256" t="str">
        <f t="shared" ca="1" si="158"/>
        <v/>
      </c>
      <c r="AW74" s="261" t="str">
        <f t="shared" si="4"/>
        <v>Energy &amp; Green Audits/Consulting</v>
      </c>
      <c r="AX74" s="36"/>
      <c r="AY74" s="36"/>
      <c r="AZ74" s="36"/>
      <c r="BA74" s="36"/>
      <c r="BB74" s="34"/>
      <c r="BC74" s="257"/>
      <c r="BD74" s="256" t="str">
        <f t="shared" ca="1" si="159"/>
        <v/>
      </c>
      <c r="BE74" s="256" t="str">
        <f t="shared" ca="1" si="160"/>
        <v/>
      </c>
      <c r="BG74" s="261" t="str">
        <f t="shared" si="5"/>
        <v>Energy &amp; Green Audits/Consulting</v>
      </c>
      <c r="BH74" s="36"/>
      <c r="BI74" s="36"/>
      <c r="BJ74" s="36"/>
      <c r="BK74" s="36"/>
      <c r="BL74" s="34"/>
      <c r="BM74" s="257"/>
      <c r="BN74" s="256" t="str">
        <f t="shared" ca="1" si="161"/>
        <v/>
      </c>
      <c r="BO74" s="256" t="str">
        <f t="shared" ca="1" si="162"/>
        <v/>
      </c>
      <c r="BQ74" s="261" t="str">
        <f t="shared" si="6"/>
        <v>Energy &amp; Green Audits/Consulting</v>
      </c>
      <c r="BR74" s="36"/>
      <c r="BS74" s="36"/>
      <c r="BT74" s="36"/>
      <c r="BU74" s="36"/>
      <c r="BV74" s="34"/>
      <c r="BW74" s="257"/>
      <c r="BX74" s="256" t="str">
        <f t="shared" ca="1" si="163"/>
        <v/>
      </c>
      <c r="BY74" s="256" t="str">
        <f t="shared" ca="1" si="164"/>
        <v/>
      </c>
      <c r="CA74" s="261" t="str">
        <f t="shared" si="7"/>
        <v>Energy &amp; Green Audits/Consulting</v>
      </c>
      <c r="CB74" s="36"/>
      <c r="CC74" s="36"/>
      <c r="CD74" s="36"/>
      <c r="CE74" s="36"/>
      <c r="CF74" s="34"/>
      <c r="CG74" s="257"/>
      <c r="CH74" s="256" t="str">
        <f t="shared" ca="1" si="165"/>
        <v/>
      </c>
      <c r="CI74" s="256" t="str">
        <f t="shared" ca="1" si="166"/>
        <v/>
      </c>
      <c r="CK74" s="261" t="str">
        <f t="shared" si="8"/>
        <v>Energy &amp; Green Audits/Consulting</v>
      </c>
      <c r="CL74" s="36"/>
      <c r="CM74" s="36"/>
      <c r="CN74" s="36"/>
      <c r="CO74" s="36"/>
      <c r="CP74" s="34"/>
      <c r="CQ74" s="257"/>
      <c r="CR74" s="256" t="str">
        <f t="shared" ca="1" si="167"/>
        <v/>
      </c>
      <c r="CS74" s="256" t="str">
        <f t="shared" ca="1" si="168"/>
        <v/>
      </c>
      <c r="CU74" s="261" t="str">
        <f t="shared" si="9"/>
        <v>Energy &amp; Green Audits/Consulting</v>
      </c>
      <c r="CV74" s="36"/>
      <c r="CW74" s="36"/>
      <c r="CX74" s="36"/>
      <c r="CY74" s="36"/>
      <c r="CZ74" s="34"/>
      <c r="DA74" s="257"/>
      <c r="DB74" s="256" t="str">
        <f t="shared" ca="1" si="169"/>
        <v/>
      </c>
      <c r="DC74" s="256" t="str">
        <f t="shared" ca="1" si="170"/>
        <v/>
      </c>
    </row>
    <row r="75" spans="1:107" x14ac:dyDescent="0.35">
      <c r="A75" s="261" t="s">
        <v>101</v>
      </c>
      <c r="B75" s="36"/>
      <c r="C75" s="36"/>
      <c r="D75" s="34"/>
      <c r="E75" s="255">
        <f t="shared" si="149"/>
        <v>0</v>
      </c>
      <c r="F75" s="256">
        <f t="shared" si="171"/>
        <v>0</v>
      </c>
      <c r="G75" s="256">
        <f t="shared" si="150"/>
        <v>0</v>
      </c>
      <c r="I75" s="261" t="str">
        <f t="shared" si="0"/>
        <v>Capital Needs Assessment</v>
      </c>
      <c r="J75" s="36"/>
      <c r="K75" s="36"/>
      <c r="L75" s="36"/>
      <c r="M75" s="36"/>
      <c r="N75" s="34"/>
      <c r="O75" s="257"/>
      <c r="P75" s="256">
        <f t="shared" ca="1" si="151"/>
        <v>0</v>
      </c>
      <c r="Q75" s="256">
        <f t="shared" ca="1" si="152"/>
        <v>0</v>
      </c>
      <c r="S75" s="261" t="str">
        <f t="shared" si="1"/>
        <v>Capital Needs Assessment</v>
      </c>
      <c r="T75" s="36"/>
      <c r="U75" s="36"/>
      <c r="V75" s="36"/>
      <c r="W75" s="36"/>
      <c r="X75" s="34"/>
      <c r="Y75" s="257"/>
      <c r="Z75" s="256">
        <f t="shared" ca="1" si="153"/>
        <v>0</v>
      </c>
      <c r="AA75" s="256">
        <f t="shared" ca="1" si="154"/>
        <v>0</v>
      </c>
      <c r="AC75" s="261" t="str">
        <f t="shared" si="2"/>
        <v>Capital Needs Assessment</v>
      </c>
      <c r="AD75" s="36"/>
      <c r="AE75" s="36"/>
      <c r="AF75" s="36"/>
      <c r="AG75" s="36"/>
      <c r="AH75" s="34"/>
      <c r="AI75" s="257"/>
      <c r="AJ75" s="256">
        <f t="shared" ca="1" si="155"/>
        <v>0</v>
      </c>
      <c r="AK75" s="256">
        <f t="shared" ca="1" si="156"/>
        <v>0</v>
      </c>
      <c r="AM75" s="261" t="str">
        <f t="shared" si="3"/>
        <v>Capital Needs Assessment</v>
      </c>
      <c r="AN75" s="36"/>
      <c r="AO75" s="36"/>
      <c r="AP75" s="36"/>
      <c r="AQ75" s="36"/>
      <c r="AR75" s="34"/>
      <c r="AS75" s="257"/>
      <c r="AT75" s="256" t="str">
        <f t="shared" ca="1" si="157"/>
        <v/>
      </c>
      <c r="AU75" s="256" t="str">
        <f t="shared" ca="1" si="158"/>
        <v/>
      </c>
      <c r="AW75" s="261" t="str">
        <f t="shared" si="4"/>
        <v>Capital Needs Assessment</v>
      </c>
      <c r="AX75" s="36"/>
      <c r="AY75" s="36"/>
      <c r="AZ75" s="36"/>
      <c r="BA75" s="36"/>
      <c r="BB75" s="34"/>
      <c r="BC75" s="257"/>
      <c r="BD75" s="256" t="str">
        <f t="shared" ca="1" si="159"/>
        <v/>
      </c>
      <c r="BE75" s="256" t="str">
        <f t="shared" ca="1" si="160"/>
        <v/>
      </c>
      <c r="BG75" s="261" t="str">
        <f t="shared" si="5"/>
        <v>Capital Needs Assessment</v>
      </c>
      <c r="BH75" s="36"/>
      <c r="BI75" s="36"/>
      <c r="BJ75" s="36"/>
      <c r="BK75" s="36"/>
      <c r="BL75" s="34"/>
      <c r="BM75" s="257"/>
      <c r="BN75" s="256" t="str">
        <f t="shared" ca="1" si="161"/>
        <v/>
      </c>
      <c r="BO75" s="256" t="str">
        <f t="shared" ca="1" si="162"/>
        <v/>
      </c>
      <c r="BQ75" s="261" t="str">
        <f t="shared" si="6"/>
        <v>Capital Needs Assessment</v>
      </c>
      <c r="BR75" s="36"/>
      <c r="BS75" s="36"/>
      <c r="BT75" s="36"/>
      <c r="BU75" s="36"/>
      <c r="BV75" s="34"/>
      <c r="BW75" s="257"/>
      <c r="BX75" s="256" t="str">
        <f t="shared" ca="1" si="163"/>
        <v/>
      </c>
      <c r="BY75" s="256" t="str">
        <f t="shared" ca="1" si="164"/>
        <v/>
      </c>
      <c r="CA75" s="261" t="str">
        <f t="shared" si="7"/>
        <v>Capital Needs Assessment</v>
      </c>
      <c r="CB75" s="36"/>
      <c r="CC75" s="36"/>
      <c r="CD75" s="36"/>
      <c r="CE75" s="36"/>
      <c r="CF75" s="34"/>
      <c r="CG75" s="257"/>
      <c r="CH75" s="256" t="str">
        <f t="shared" ca="1" si="165"/>
        <v/>
      </c>
      <c r="CI75" s="256" t="str">
        <f t="shared" ca="1" si="166"/>
        <v/>
      </c>
      <c r="CK75" s="261" t="str">
        <f t="shared" si="8"/>
        <v>Capital Needs Assessment</v>
      </c>
      <c r="CL75" s="36"/>
      <c r="CM75" s="36"/>
      <c r="CN75" s="36"/>
      <c r="CO75" s="36"/>
      <c r="CP75" s="34"/>
      <c r="CQ75" s="257"/>
      <c r="CR75" s="256" t="str">
        <f t="shared" ca="1" si="167"/>
        <v/>
      </c>
      <c r="CS75" s="256" t="str">
        <f t="shared" ca="1" si="168"/>
        <v/>
      </c>
      <c r="CU75" s="261" t="str">
        <f t="shared" si="9"/>
        <v>Capital Needs Assessment</v>
      </c>
      <c r="CV75" s="36"/>
      <c r="CW75" s="36"/>
      <c r="CX75" s="36"/>
      <c r="CY75" s="36"/>
      <c r="CZ75" s="34"/>
      <c r="DA75" s="257"/>
      <c r="DB75" s="256" t="str">
        <f t="shared" ca="1" si="169"/>
        <v/>
      </c>
      <c r="DC75" s="256" t="str">
        <f t="shared" ca="1" si="170"/>
        <v/>
      </c>
    </row>
    <row r="76" spans="1:107" x14ac:dyDescent="0.35">
      <c r="A76" s="261" t="s">
        <v>102</v>
      </c>
      <c r="B76" s="36"/>
      <c r="C76" s="36"/>
      <c r="D76" s="34"/>
      <c r="E76" s="255">
        <f t="shared" si="149"/>
        <v>0</v>
      </c>
      <c r="F76" s="256">
        <f t="shared" si="171"/>
        <v>0</v>
      </c>
      <c r="G76" s="256">
        <f t="shared" si="150"/>
        <v>0</v>
      </c>
      <c r="I76" s="261" t="str">
        <f t="shared" si="0"/>
        <v>Appraisal</v>
      </c>
      <c r="J76" s="36"/>
      <c r="K76" s="36"/>
      <c r="L76" s="36"/>
      <c r="M76" s="36"/>
      <c r="N76" s="34"/>
      <c r="O76" s="257"/>
      <c r="P76" s="256">
        <f t="shared" ca="1" si="151"/>
        <v>0</v>
      </c>
      <c r="Q76" s="256">
        <f t="shared" ca="1" si="152"/>
        <v>0</v>
      </c>
      <c r="S76" s="261" t="str">
        <f t="shared" si="1"/>
        <v>Appraisal</v>
      </c>
      <c r="T76" s="36"/>
      <c r="U76" s="36"/>
      <c r="V76" s="36"/>
      <c r="W76" s="36"/>
      <c r="X76" s="34"/>
      <c r="Y76" s="257"/>
      <c r="Z76" s="256">
        <f t="shared" ca="1" si="153"/>
        <v>0</v>
      </c>
      <c r="AA76" s="256">
        <f t="shared" ca="1" si="154"/>
        <v>0</v>
      </c>
      <c r="AC76" s="261" t="str">
        <f t="shared" si="2"/>
        <v>Appraisal</v>
      </c>
      <c r="AD76" s="36"/>
      <c r="AE76" s="36"/>
      <c r="AF76" s="36"/>
      <c r="AG76" s="36"/>
      <c r="AH76" s="34"/>
      <c r="AI76" s="257"/>
      <c r="AJ76" s="256">
        <f t="shared" ca="1" si="155"/>
        <v>0</v>
      </c>
      <c r="AK76" s="256">
        <f t="shared" ca="1" si="156"/>
        <v>0</v>
      </c>
      <c r="AM76" s="261" t="str">
        <f t="shared" si="3"/>
        <v>Appraisal</v>
      </c>
      <c r="AN76" s="36"/>
      <c r="AO76" s="36"/>
      <c r="AP76" s="36"/>
      <c r="AQ76" s="36"/>
      <c r="AR76" s="34"/>
      <c r="AS76" s="257"/>
      <c r="AT76" s="256" t="str">
        <f t="shared" ca="1" si="157"/>
        <v/>
      </c>
      <c r="AU76" s="256" t="str">
        <f t="shared" ca="1" si="158"/>
        <v/>
      </c>
      <c r="AW76" s="261" t="str">
        <f t="shared" si="4"/>
        <v>Appraisal</v>
      </c>
      <c r="AX76" s="36"/>
      <c r="AY76" s="36"/>
      <c r="AZ76" s="36"/>
      <c r="BA76" s="36"/>
      <c r="BB76" s="34"/>
      <c r="BC76" s="257"/>
      <c r="BD76" s="256" t="str">
        <f t="shared" ca="1" si="159"/>
        <v/>
      </c>
      <c r="BE76" s="256" t="str">
        <f t="shared" ca="1" si="160"/>
        <v/>
      </c>
      <c r="BG76" s="261" t="str">
        <f t="shared" si="5"/>
        <v>Appraisal</v>
      </c>
      <c r="BH76" s="36"/>
      <c r="BI76" s="36"/>
      <c r="BJ76" s="36"/>
      <c r="BK76" s="36"/>
      <c r="BL76" s="34"/>
      <c r="BM76" s="257"/>
      <c r="BN76" s="256" t="str">
        <f t="shared" ca="1" si="161"/>
        <v/>
      </c>
      <c r="BO76" s="256" t="str">
        <f t="shared" ca="1" si="162"/>
        <v/>
      </c>
      <c r="BQ76" s="261" t="str">
        <f t="shared" si="6"/>
        <v>Appraisal</v>
      </c>
      <c r="BR76" s="36"/>
      <c r="BS76" s="36"/>
      <c r="BT76" s="36"/>
      <c r="BU76" s="36"/>
      <c r="BV76" s="34"/>
      <c r="BW76" s="257"/>
      <c r="BX76" s="256" t="str">
        <f t="shared" ca="1" si="163"/>
        <v/>
      </c>
      <c r="BY76" s="256" t="str">
        <f t="shared" ca="1" si="164"/>
        <v/>
      </c>
      <c r="CA76" s="261" t="str">
        <f t="shared" si="7"/>
        <v>Appraisal</v>
      </c>
      <c r="CB76" s="36"/>
      <c r="CC76" s="36"/>
      <c r="CD76" s="36"/>
      <c r="CE76" s="36"/>
      <c r="CF76" s="34"/>
      <c r="CG76" s="257"/>
      <c r="CH76" s="256" t="str">
        <f t="shared" ca="1" si="165"/>
        <v/>
      </c>
      <c r="CI76" s="256" t="str">
        <f t="shared" ca="1" si="166"/>
        <v/>
      </c>
      <c r="CK76" s="261" t="str">
        <f t="shared" si="8"/>
        <v>Appraisal</v>
      </c>
      <c r="CL76" s="36"/>
      <c r="CM76" s="36"/>
      <c r="CN76" s="36"/>
      <c r="CO76" s="36"/>
      <c r="CP76" s="34"/>
      <c r="CQ76" s="257"/>
      <c r="CR76" s="256" t="str">
        <f t="shared" ca="1" si="167"/>
        <v/>
      </c>
      <c r="CS76" s="256" t="str">
        <f t="shared" ca="1" si="168"/>
        <v/>
      </c>
      <c r="CU76" s="261" t="str">
        <f t="shared" si="9"/>
        <v>Appraisal</v>
      </c>
      <c r="CV76" s="36"/>
      <c r="CW76" s="36"/>
      <c r="CX76" s="36"/>
      <c r="CY76" s="36"/>
      <c r="CZ76" s="34"/>
      <c r="DA76" s="257"/>
      <c r="DB76" s="256" t="str">
        <f t="shared" ca="1" si="169"/>
        <v/>
      </c>
      <c r="DC76" s="256" t="str">
        <f t="shared" ca="1" si="170"/>
        <v/>
      </c>
    </row>
    <row r="77" spans="1:107" x14ac:dyDescent="0.35">
      <c r="A77" s="261" t="s">
        <v>103</v>
      </c>
      <c r="B77" s="36"/>
      <c r="C77" s="36"/>
      <c r="D77" s="34"/>
      <c r="E77" s="255">
        <f t="shared" si="149"/>
        <v>0</v>
      </c>
      <c r="F77" s="256">
        <f t="shared" si="171"/>
        <v>0</v>
      </c>
      <c r="G77" s="256">
        <f t="shared" si="150"/>
        <v>0</v>
      </c>
      <c r="I77" s="261" t="str">
        <f t="shared" ref="I77:I112" si="172">$A77</f>
        <v>Market Study</v>
      </c>
      <c r="J77" s="36"/>
      <c r="K77" s="36"/>
      <c r="L77" s="36"/>
      <c r="M77" s="36"/>
      <c r="N77" s="34"/>
      <c r="O77" s="257"/>
      <c r="P77" s="256">
        <f t="shared" ca="1" si="151"/>
        <v>0</v>
      </c>
      <c r="Q77" s="256">
        <f t="shared" ca="1" si="152"/>
        <v>0</v>
      </c>
      <c r="S77" s="261" t="str">
        <f t="shared" ref="S77:S112" si="173">$A77</f>
        <v>Market Study</v>
      </c>
      <c r="T77" s="36"/>
      <c r="U77" s="36"/>
      <c r="V77" s="36"/>
      <c r="W77" s="36"/>
      <c r="X77" s="34"/>
      <c r="Y77" s="257"/>
      <c r="Z77" s="256">
        <f t="shared" ca="1" si="153"/>
        <v>0</v>
      </c>
      <c r="AA77" s="256">
        <f t="shared" ca="1" si="154"/>
        <v>0</v>
      </c>
      <c r="AC77" s="261" t="str">
        <f t="shared" ref="AC77:AC112" si="174">$A77</f>
        <v>Market Study</v>
      </c>
      <c r="AD77" s="36"/>
      <c r="AE77" s="36"/>
      <c r="AF77" s="36"/>
      <c r="AG77" s="36"/>
      <c r="AH77" s="34"/>
      <c r="AI77" s="257"/>
      <c r="AJ77" s="256">
        <f t="shared" ca="1" si="155"/>
        <v>0</v>
      </c>
      <c r="AK77" s="256">
        <f t="shared" ca="1" si="156"/>
        <v>0</v>
      </c>
      <c r="AM77" s="261" t="str">
        <f t="shared" ref="AM77:AM112" si="175">$A77</f>
        <v>Market Study</v>
      </c>
      <c r="AN77" s="36"/>
      <c r="AO77" s="36"/>
      <c r="AP77" s="36"/>
      <c r="AQ77" s="36"/>
      <c r="AR77" s="34"/>
      <c r="AS77" s="257"/>
      <c r="AT77" s="256" t="str">
        <f t="shared" ca="1" si="157"/>
        <v/>
      </c>
      <c r="AU77" s="256" t="str">
        <f t="shared" ca="1" si="158"/>
        <v/>
      </c>
      <c r="AW77" s="261" t="str">
        <f t="shared" ref="AW77:AW112" si="176">$A77</f>
        <v>Market Study</v>
      </c>
      <c r="AX77" s="36"/>
      <c r="AY77" s="36"/>
      <c r="AZ77" s="36"/>
      <c r="BA77" s="36"/>
      <c r="BB77" s="34"/>
      <c r="BC77" s="257"/>
      <c r="BD77" s="256" t="str">
        <f t="shared" ca="1" si="159"/>
        <v/>
      </c>
      <c r="BE77" s="256" t="str">
        <f t="shared" ca="1" si="160"/>
        <v/>
      </c>
      <c r="BG77" s="261" t="str">
        <f t="shared" ref="BG77:BG112" si="177">$A77</f>
        <v>Market Study</v>
      </c>
      <c r="BH77" s="36"/>
      <c r="BI77" s="36"/>
      <c r="BJ77" s="36"/>
      <c r="BK77" s="36"/>
      <c r="BL77" s="34"/>
      <c r="BM77" s="257"/>
      <c r="BN77" s="256" t="str">
        <f t="shared" ca="1" si="161"/>
        <v/>
      </c>
      <c r="BO77" s="256" t="str">
        <f t="shared" ca="1" si="162"/>
        <v/>
      </c>
      <c r="BQ77" s="261" t="str">
        <f t="shared" ref="BQ77:BQ112" si="178">$A77</f>
        <v>Market Study</v>
      </c>
      <c r="BR77" s="36"/>
      <c r="BS77" s="36"/>
      <c r="BT77" s="36"/>
      <c r="BU77" s="36"/>
      <c r="BV77" s="34"/>
      <c r="BW77" s="257"/>
      <c r="BX77" s="256" t="str">
        <f t="shared" ca="1" si="163"/>
        <v/>
      </c>
      <c r="BY77" s="256" t="str">
        <f t="shared" ca="1" si="164"/>
        <v/>
      </c>
      <c r="CA77" s="261" t="str">
        <f t="shared" ref="CA77:CA112" si="179">$A77</f>
        <v>Market Study</v>
      </c>
      <c r="CB77" s="36"/>
      <c r="CC77" s="36"/>
      <c r="CD77" s="36"/>
      <c r="CE77" s="36"/>
      <c r="CF77" s="34"/>
      <c r="CG77" s="257"/>
      <c r="CH77" s="256" t="str">
        <f t="shared" ca="1" si="165"/>
        <v/>
      </c>
      <c r="CI77" s="256" t="str">
        <f t="shared" ca="1" si="166"/>
        <v/>
      </c>
      <c r="CK77" s="261" t="str">
        <f t="shared" ref="CK77:CK112" si="180">$A77</f>
        <v>Market Study</v>
      </c>
      <c r="CL77" s="36"/>
      <c r="CM77" s="36"/>
      <c r="CN77" s="36"/>
      <c r="CO77" s="36"/>
      <c r="CP77" s="34"/>
      <c r="CQ77" s="257"/>
      <c r="CR77" s="256" t="str">
        <f t="shared" ca="1" si="167"/>
        <v/>
      </c>
      <c r="CS77" s="256" t="str">
        <f t="shared" ca="1" si="168"/>
        <v/>
      </c>
      <c r="CU77" s="261" t="str">
        <f t="shared" ref="CU77:CU112" si="181">$A77</f>
        <v>Market Study</v>
      </c>
      <c r="CV77" s="36"/>
      <c r="CW77" s="36"/>
      <c r="CX77" s="36"/>
      <c r="CY77" s="36"/>
      <c r="CZ77" s="34"/>
      <c r="DA77" s="257"/>
      <c r="DB77" s="256" t="str">
        <f t="shared" ca="1" si="169"/>
        <v/>
      </c>
      <c r="DC77" s="256" t="str">
        <f t="shared" ca="1" si="170"/>
        <v/>
      </c>
    </row>
    <row r="78" spans="1:107" x14ac:dyDescent="0.35">
      <c r="A78" s="261" t="s">
        <v>104</v>
      </c>
      <c r="B78" s="36"/>
      <c r="C78" s="36"/>
      <c r="D78" s="34"/>
      <c r="E78" s="255">
        <f t="shared" si="149"/>
        <v>0</v>
      </c>
      <c r="F78" s="256">
        <f t="shared" si="171"/>
        <v>0</v>
      </c>
      <c r="G78" s="256">
        <f t="shared" si="150"/>
        <v>0</v>
      </c>
      <c r="I78" s="261" t="str">
        <f t="shared" si="172"/>
        <v xml:space="preserve">Cost Certification </v>
      </c>
      <c r="J78" s="36"/>
      <c r="K78" s="36"/>
      <c r="L78" s="36"/>
      <c r="M78" s="36"/>
      <c r="N78" s="34"/>
      <c r="O78" s="257"/>
      <c r="P78" s="256">
        <f t="shared" ca="1" si="151"/>
        <v>0</v>
      </c>
      <c r="Q78" s="256">
        <f t="shared" ca="1" si="152"/>
        <v>0</v>
      </c>
      <c r="S78" s="261" t="str">
        <f t="shared" si="173"/>
        <v xml:space="preserve">Cost Certification </v>
      </c>
      <c r="T78" s="36"/>
      <c r="U78" s="36"/>
      <c r="V78" s="36"/>
      <c r="W78" s="36"/>
      <c r="X78" s="34"/>
      <c r="Y78" s="257"/>
      <c r="Z78" s="256">
        <f t="shared" ca="1" si="153"/>
        <v>0</v>
      </c>
      <c r="AA78" s="256">
        <f t="shared" ca="1" si="154"/>
        <v>0</v>
      </c>
      <c r="AC78" s="261" t="str">
        <f t="shared" si="174"/>
        <v xml:space="preserve">Cost Certification </v>
      </c>
      <c r="AD78" s="36"/>
      <c r="AE78" s="36"/>
      <c r="AF78" s="36"/>
      <c r="AG78" s="36"/>
      <c r="AH78" s="34"/>
      <c r="AI78" s="257"/>
      <c r="AJ78" s="256">
        <f t="shared" ca="1" si="155"/>
        <v>0</v>
      </c>
      <c r="AK78" s="256">
        <f t="shared" ca="1" si="156"/>
        <v>0</v>
      </c>
      <c r="AM78" s="261" t="str">
        <f t="shared" si="175"/>
        <v xml:space="preserve">Cost Certification </v>
      </c>
      <c r="AN78" s="36"/>
      <c r="AO78" s="36"/>
      <c r="AP78" s="36"/>
      <c r="AQ78" s="36"/>
      <c r="AR78" s="34"/>
      <c r="AS78" s="257"/>
      <c r="AT78" s="256" t="str">
        <f t="shared" ca="1" si="157"/>
        <v/>
      </c>
      <c r="AU78" s="256" t="str">
        <f t="shared" ca="1" si="158"/>
        <v/>
      </c>
      <c r="AW78" s="261" t="str">
        <f t="shared" si="176"/>
        <v xml:space="preserve">Cost Certification </v>
      </c>
      <c r="AX78" s="36"/>
      <c r="AY78" s="36"/>
      <c r="AZ78" s="36"/>
      <c r="BA78" s="36"/>
      <c r="BB78" s="34"/>
      <c r="BC78" s="257"/>
      <c r="BD78" s="256" t="str">
        <f t="shared" ca="1" si="159"/>
        <v/>
      </c>
      <c r="BE78" s="256" t="str">
        <f t="shared" ca="1" si="160"/>
        <v/>
      </c>
      <c r="BG78" s="261" t="str">
        <f t="shared" si="177"/>
        <v xml:space="preserve">Cost Certification </v>
      </c>
      <c r="BH78" s="36"/>
      <c r="BI78" s="36"/>
      <c r="BJ78" s="36"/>
      <c r="BK78" s="36"/>
      <c r="BL78" s="34"/>
      <c r="BM78" s="257"/>
      <c r="BN78" s="256" t="str">
        <f t="shared" ca="1" si="161"/>
        <v/>
      </c>
      <c r="BO78" s="256" t="str">
        <f t="shared" ca="1" si="162"/>
        <v/>
      </c>
      <c r="BQ78" s="261" t="str">
        <f t="shared" si="178"/>
        <v xml:space="preserve">Cost Certification </v>
      </c>
      <c r="BR78" s="36"/>
      <c r="BS78" s="36"/>
      <c r="BT78" s="36"/>
      <c r="BU78" s="36"/>
      <c r="BV78" s="34"/>
      <c r="BW78" s="257"/>
      <c r="BX78" s="256" t="str">
        <f t="shared" ca="1" si="163"/>
        <v/>
      </c>
      <c r="BY78" s="256" t="str">
        <f t="shared" ca="1" si="164"/>
        <v/>
      </c>
      <c r="CA78" s="261" t="str">
        <f t="shared" si="179"/>
        <v xml:space="preserve">Cost Certification </v>
      </c>
      <c r="CB78" s="36"/>
      <c r="CC78" s="36"/>
      <c r="CD78" s="36"/>
      <c r="CE78" s="36"/>
      <c r="CF78" s="34"/>
      <c r="CG78" s="257"/>
      <c r="CH78" s="256" t="str">
        <f t="shared" ca="1" si="165"/>
        <v/>
      </c>
      <c r="CI78" s="256" t="str">
        <f t="shared" ca="1" si="166"/>
        <v/>
      </c>
      <c r="CK78" s="261" t="str">
        <f t="shared" si="180"/>
        <v xml:space="preserve">Cost Certification </v>
      </c>
      <c r="CL78" s="36"/>
      <c r="CM78" s="36"/>
      <c r="CN78" s="36"/>
      <c r="CO78" s="36"/>
      <c r="CP78" s="34"/>
      <c r="CQ78" s="257"/>
      <c r="CR78" s="256" t="str">
        <f t="shared" ca="1" si="167"/>
        <v/>
      </c>
      <c r="CS78" s="256" t="str">
        <f t="shared" ca="1" si="168"/>
        <v/>
      </c>
      <c r="CU78" s="261" t="str">
        <f t="shared" si="181"/>
        <v xml:space="preserve">Cost Certification </v>
      </c>
      <c r="CV78" s="36"/>
      <c r="CW78" s="36"/>
      <c r="CX78" s="36"/>
      <c r="CY78" s="36"/>
      <c r="CZ78" s="34"/>
      <c r="DA78" s="257"/>
      <c r="DB78" s="256" t="str">
        <f t="shared" ca="1" si="169"/>
        <v/>
      </c>
      <c r="DC78" s="256" t="str">
        <f t="shared" ca="1" si="170"/>
        <v/>
      </c>
    </row>
    <row r="79" spans="1:107" x14ac:dyDescent="0.35">
      <c r="A79" s="254" t="s">
        <v>56</v>
      </c>
      <c r="B79" s="37"/>
      <c r="C79" s="37"/>
      <c r="D79" s="34"/>
      <c r="E79" s="255">
        <f t="shared" si="149"/>
        <v>0</v>
      </c>
      <c r="F79" s="256">
        <f t="shared" si="171"/>
        <v>0</v>
      </c>
      <c r="G79" s="256">
        <f t="shared" si="150"/>
        <v>0</v>
      </c>
      <c r="I79" s="254" t="str">
        <f t="shared" si="172"/>
        <v>Other:</v>
      </c>
      <c r="J79" s="308"/>
      <c r="K79" s="308"/>
      <c r="L79" s="36"/>
      <c r="M79" s="36"/>
      <c r="N79" s="34"/>
      <c r="O79" s="257"/>
      <c r="P79" s="256">
        <f t="shared" ca="1" si="151"/>
        <v>0</v>
      </c>
      <c r="Q79" s="256">
        <f t="shared" ca="1" si="152"/>
        <v>0</v>
      </c>
      <c r="S79" s="254" t="str">
        <f t="shared" si="173"/>
        <v>Other:</v>
      </c>
      <c r="T79" s="308"/>
      <c r="U79" s="308"/>
      <c r="V79" s="36"/>
      <c r="W79" s="36"/>
      <c r="X79" s="34"/>
      <c r="Y79" s="257"/>
      <c r="Z79" s="256">
        <f t="shared" ca="1" si="153"/>
        <v>0</v>
      </c>
      <c r="AA79" s="256">
        <f t="shared" ca="1" si="154"/>
        <v>0</v>
      </c>
      <c r="AC79" s="254" t="str">
        <f t="shared" si="174"/>
        <v>Other:</v>
      </c>
      <c r="AD79" s="308"/>
      <c r="AE79" s="308"/>
      <c r="AF79" s="36"/>
      <c r="AG79" s="36"/>
      <c r="AH79" s="34"/>
      <c r="AI79" s="257"/>
      <c r="AJ79" s="256">
        <f t="shared" ca="1" si="155"/>
        <v>0</v>
      </c>
      <c r="AK79" s="256">
        <f t="shared" ca="1" si="156"/>
        <v>0</v>
      </c>
      <c r="AM79" s="254" t="str">
        <f t="shared" si="175"/>
        <v>Other:</v>
      </c>
      <c r="AN79" s="308"/>
      <c r="AO79" s="308"/>
      <c r="AP79" s="36"/>
      <c r="AQ79" s="36"/>
      <c r="AR79" s="34"/>
      <c r="AS79" s="257"/>
      <c r="AT79" s="256" t="str">
        <f t="shared" ca="1" si="157"/>
        <v/>
      </c>
      <c r="AU79" s="256" t="str">
        <f t="shared" ca="1" si="158"/>
        <v/>
      </c>
      <c r="AW79" s="254" t="str">
        <f t="shared" si="176"/>
        <v>Other:</v>
      </c>
      <c r="AX79" s="308"/>
      <c r="AY79" s="308"/>
      <c r="AZ79" s="36"/>
      <c r="BA79" s="36"/>
      <c r="BB79" s="34"/>
      <c r="BC79" s="257"/>
      <c r="BD79" s="256" t="str">
        <f t="shared" ca="1" si="159"/>
        <v/>
      </c>
      <c r="BE79" s="256" t="str">
        <f t="shared" ca="1" si="160"/>
        <v/>
      </c>
      <c r="BG79" s="254" t="str">
        <f t="shared" si="177"/>
        <v>Other:</v>
      </c>
      <c r="BH79" s="308"/>
      <c r="BI79" s="308"/>
      <c r="BJ79" s="36"/>
      <c r="BK79" s="36"/>
      <c r="BL79" s="34"/>
      <c r="BM79" s="257"/>
      <c r="BN79" s="256" t="str">
        <f t="shared" ca="1" si="161"/>
        <v/>
      </c>
      <c r="BO79" s="256" t="str">
        <f t="shared" ca="1" si="162"/>
        <v/>
      </c>
      <c r="BQ79" s="254" t="str">
        <f t="shared" si="178"/>
        <v>Other:</v>
      </c>
      <c r="BR79" s="308"/>
      <c r="BS79" s="308"/>
      <c r="BT79" s="36"/>
      <c r="BU79" s="36"/>
      <c r="BV79" s="34"/>
      <c r="BW79" s="257"/>
      <c r="BX79" s="256" t="str">
        <f t="shared" ca="1" si="163"/>
        <v/>
      </c>
      <c r="BY79" s="256" t="str">
        <f t="shared" ca="1" si="164"/>
        <v/>
      </c>
      <c r="CA79" s="254" t="str">
        <f t="shared" si="179"/>
        <v>Other:</v>
      </c>
      <c r="CB79" s="308"/>
      <c r="CC79" s="308"/>
      <c r="CD79" s="36"/>
      <c r="CE79" s="36"/>
      <c r="CF79" s="34"/>
      <c r="CG79" s="257"/>
      <c r="CH79" s="256" t="str">
        <f t="shared" ca="1" si="165"/>
        <v/>
      </c>
      <c r="CI79" s="256" t="str">
        <f t="shared" ca="1" si="166"/>
        <v/>
      </c>
      <c r="CK79" s="254" t="str">
        <f t="shared" si="180"/>
        <v>Other:</v>
      </c>
      <c r="CL79" s="308"/>
      <c r="CM79" s="308"/>
      <c r="CN79" s="36"/>
      <c r="CO79" s="36"/>
      <c r="CP79" s="34"/>
      <c r="CQ79" s="257"/>
      <c r="CR79" s="256" t="str">
        <f t="shared" ca="1" si="167"/>
        <v/>
      </c>
      <c r="CS79" s="256" t="str">
        <f t="shared" ca="1" si="168"/>
        <v/>
      </c>
      <c r="CU79" s="254" t="str">
        <f t="shared" si="181"/>
        <v>Other:</v>
      </c>
      <c r="CV79" s="308"/>
      <c r="CW79" s="308"/>
      <c r="CX79" s="36"/>
      <c r="CY79" s="36"/>
      <c r="CZ79" s="34"/>
      <c r="DA79" s="257"/>
      <c r="DB79" s="256" t="str">
        <f t="shared" ca="1" si="169"/>
        <v/>
      </c>
      <c r="DC79" s="256" t="str">
        <f t="shared" ca="1" si="170"/>
        <v/>
      </c>
    </row>
    <row r="80" spans="1:107" x14ac:dyDescent="0.35">
      <c r="A80" s="254" t="s">
        <v>57</v>
      </c>
      <c r="B80" s="37"/>
      <c r="C80" s="37"/>
      <c r="D80" s="34"/>
      <c r="E80" s="255">
        <f t="shared" si="149"/>
        <v>0</v>
      </c>
      <c r="F80" s="256">
        <f t="shared" si="171"/>
        <v>0</v>
      </c>
      <c r="G80" s="256">
        <f t="shared" si="150"/>
        <v>0</v>
      </c>
      <c r="I80" s="254" t="str">
        <f t="shared" si="172"/>
        <v xml:space="preserve">Other: </v>
      </c>
      <c r="J80" s="308"/>
      <c r="K80" s="308"/>
      <c r="L80" s="36"/>
      <c r="M80" s="36"/>
      <c r="N80" s="34"/>
      <c r="O80" s="257"/>
      <c r="P80" s="256">
        <f t="shared" ca="1" si="151"/>
        <v>0</v>
      </c>
      <c r="Q80" s="256">
        <f t="shared" ca="1" si="152"/>
        <v>0</v>
      </c>
      <c r="S80" s="254" t="str">
        <f t="shared" si="173"/>
        <v xml:space="preserve">Other: </v>
      </c>
      <c r="T80" s="308"/>
      <c r="U80" s="308"/>
      <c r="V80" s="36"/>
      <c r="W80" s="36"/>
      <c r="X80" s="34"/>
      <c r="Y80" s="257"/>
      <c r="Z80" s="256">
        <f t="shared" ca="1" si="153"/>
        <v>0</v>
      </c>
      <c r="AA80" s="256">
        <f t="shared" ca="1" si="154"/>
        <v>0</v>
      </c>
      <c r="AC80" s="254" t="str">
        <f t="shared" si="174"/>
        <v xml:space="preserve">Other: </v>
      </c>
      <c r="AD80" s="308"/>
      <c r="AE80" s="308"/>
      <c r="AF80" s="36"/>
      <c r="AG80" s="36"/>
      <c r="AH80" s="34"/>
      <c r="AI80" s="257"/>
      <c r="AJ80" s="256">
        <f t="shared" ca="1" si="155"/>
        <v>0</v>
      </c>
      <c r="AK80" s="256">
        <f t="shared" ca="1" si="156"/>
        <v>0</v>
      </c>
      <c r="AM80" s="254" t="str">
        <f t="shared" si="175"/>
        <v xml:space="preserve">Other: </v>
      </c>
      <c r="AN80" s="308"/>
      <c r="AO80" s="308"/>
      <c r="AP80" s="36"/>
      <c r="AQ80" s="36"/>
      <c r="AR80" s="34"/>
      <c r="AS80" s="257"/>
      <c r="AT80" s="256" t="str">
        <f t="shared" ca="1" si="157"/>
        <v/>
      </c>
      <c r="AU80" s="256" t="str">
        <f t="shared" ca="1" si="158"/>
        <v/>
      </c>
      <c r="AW80" s="254" t="str">
        <f t="shared" si="176"/>
        <v xml:space="preserve">Other: </v>
      </c>
      <c r="AX80" s="308"/>
      <c r="AY80" s="308"/>
      <c r="AZ80" s="36"/>
      <c r="BA80" s="36"/>
      <c r="BB80" s="34"/>
      <c r="BC80" s="257"/>
      <c r="BD80" s="256" t="str">
        <f t="shared" ca="1" si="159"/>
        <v/>
      </c>
      <c r="BE80" s="256" t="str">
        <f t="shared" ca="1" si="160"/>
        <v/>
      </c>
      <c r="BG80" s="254" t="str">
        <f t="shared" si="177"/>
        <v xml:space="preserve">Other: </v>
      </c>
      <c r="BH80" s="308"/>
      <c r="BI80" s="308"/>
      <c r="BJ80" s="36"/>
      <c r="BK80" s="36"/>
      <c r="BL80" s="34"/>
      <c r="BM80" s="257"/>
      <c r="BN80" s="256" t="str">
        <f t="shared" ca="1" si="161"/>
        <v/>
      </c>
      <c r="BO80" s="256" t="str">
        <f t="shared" ca="1" si="162"/>
        <v/>
      </c>
      <c r="BQ80" s="254" t="str">
        <f t="shared" si="178"/>
        <v xml:space="preserve">Other: </v>
      </c>
      <c r="BR80" s="308"/>
      <c r="BS80" s="308"/>
      <c r="BT80" s="36"/>
      <c r="BU80" s="36"/>
      <c r="BV80" s="34"/>
      <c r="BW80" s="257"/>
      <c r="BX80" s="256" t="str">
        <f t="shared" ca="1" si="163"/>
        <v/>
      </c>
      <c r="BY80" s="256" t="str">
        <f t="shared" ca="1" si="164"/>
        <v/>
      </c>
      <c r="CA80" s="254" t="str">
        <f t="shared" si="179"/>
        <v xml:space="preserve">Other: </v>
      </c>
      <c r="CB80" s="308"/>
      <c r="CC80" s="308"/>
      <c r="CD80" s="36"/>
      <c r="CE80" s="36"/>
      <c r="CF80" s="34"/>
      <c r="CG80" s="257"/>
      <c r="CH80" s="256" t="str">
        <f t="shared" ca="1" si="165"/>
        <v/>
      </c>
      <c r="CI80" s="256" t="str">
        <f t="shared" ca="1" si="166"/>
        <v/>
      </c>
      <c r="CK80" s="254" t="str">
        <f t="shared" si="180"/>
        <v xml:space="preserve">Other: </v>
      </c>
      <c r="CL80" s="308"/>
      <c r="CM80" s="308"/>
      <c r="CN80" s="36"/>
      <c r="CO80" s="36"/>
      <c r="CP80" s="34"/>
      <c r="CQ80" s="257"/>
      <c r="CR80" s="256" t="str">
        <f t="shared" ca="1" si="167"/>
        <v/>
      </c>
      <c r="CS80" s="256" t="str">
        <f t="shared" ca="1" si="168"/>
        <v/>
      </c>
      <c r="CU80" s="254" t="str">
        <f t="shared" si="181"/>
        <v xml:space="preserve">Other: </v>
      </c>
      <c r="CV80" s="308"/>
      <c r="CW80" s="308"/>
      <c r="CX80" s="36"/>
      <c r="CY80" s="36"/>
      <c r="CZ80" s="34"/>
      <c r="DA80" s="257"/>
      <c r="DB80" s="256" t="str">
        <f t="shared" ca="1" si="169"/>
        <v/>
      </c>
      <c r="DC80" s="256" t="str">
        <f t="shared" ca="1" si="170"/>
        <v/>
      </c>
    </row>
    <row r="81" spans="1:107" s="40" customFormat="1" x14ac:dyDescent="0.35">
      <c r="A81" s="260" t="s">
        <v>105</v>
      </c>
      <c r="B81" s="58"/>
      <c r="C81" s="58"/>
      <c r="D81" s="59"/>
      <c r="E81" s="259">
        <f t="shared" ref="E81:F81" ca="1" si="182">SUM(E64:E80)</f>
        <v>4200</v>
      </c>
      <c r="F81" s="259">
        <f t="shared" ca="1" si="182"/>
        <v>700</v>
      </c>
      <c r="G81" s="259">
        <f ca="1">SUM(G64:G80)</f>
        <v>0.49999999999999994</v>
      </c>
      <c r="I81" s="260" t="str">
        <f t="shared" si="172"/>
        <v>Total Fees</v>
      </c>
      <c r="J81" s="58"/>
      <c r="K81" s="58"/>
      <c r="L81" s="58"/>
      <c r="M81" s="58"/>
      <c r="N81" s="59"/>
      <c r="O81" s="259">
        <f t="shared" ref="O81:P81" ca="1" si="183">SUM(O64:O80)</f>
        <v>2200</v>
      </c>
      <c r="P81" s="259">
        <f t="shared" ca="1" si="183"/>
        <v>1100</v>
      </c>
      <c r="Q81" s="259">
        <f ca="1">SUM(Q64:Q80)</f>
        <v>0.5</v>
      </c>
      <c r="S81" s="260" t="str">
        <f t="shared" si="173"/>
        <v>Total Fees</v>
      </c>
      <c r="T81" s="58"/>
      <c r="U81" s="58"/>
      <c r="V81" s="58"/>
      <c r="W81" s="58"/>
      <c r="X81" s="59"/>
      <c r="Y81" s="259">
        <f t="shared" ref="Y81:Z81" ca="1" si="184">SUM(Y64:Y80)</f>
        <v>1000</v>
      </c>
      <c r="Z81" s="259">
        <f t="shared" ca="1" si="184"/>
        <v>1000</v>
      </c>
      <c r="AA81" s="259">
        <f ca="1">SUM(AA64:AA80)</f>
        <v>0.5</v>
      </c>
      <c r="AC81" s="260" t="str">
        <f t="shared" si="174"/>
        <v>Total Fees</v>
      </c>
      <c r="AD81" s="58"/>
      <c r="AE81" s="58"/>
      <c r="AF81" s="58"/>
      <c r="AG81" s="58"/>
      <c r="AH81" s="59"/>
      <c r="AI81" s="259">
        <f>SUM(AI67:AI80)</f>
        <v>0</v>
      </c>
      <c r="AJ81" s="259">
        <f ca="1">SUM(AJ64:AJ80)</f>
        <v>1000</v>
      </c>
      <c r="AK81" s="259">
        <f ca="1">SUM(AK64:AK80)</f>
        <v>0.5</v>
      </c>
      <c r="AM81" s="260" t="str">
        <f t="shared" si="175"/>
        <v>Total Fees</v>
      </c>
      <c r="AN81" s="58"/>
      <c r="AO81" s="58"/>
      <c r="AP81" s="58"/>
      <c r="AQ81" s="58"/>
      <c r="AR81" s="59"/>
      <c r="AS81" s="259">
        <f t="shared" ref="AS81:AT81" ca="1" si="185">SUM(AS64:AS80)</f>
        <v>0</v>
      </c>
      <c r="AT81" s="259">
        <f t="shared" ca="1" si="185"/>
        <v>0</v>
      </c>
      <c r="AU81" s="259">
        <f ca="1">SUM(AU64:AU80)</f>
        <v>0</v>
      </c>
      <c r="AW81" s="260" t="str">
        <f t="shared" si="176"/>
        <v>Total Fees</v>
      </c>
      <c r="AX81" s="58"/>
      <c r="AY81" s="58"/>
      <c r="AZ81" s="58"/>
      <c r="BA81" s="58"/>
      <c r="BB81" s="59"/>
      <c r="BC81" s="259">
        <f t="shared" ref="BC81:BD81" ca="1" si="186">SUM(BC64:BC80)</f>
        <v>0</v>
      </c>
      <c r="BD81" s="259">
        <f t="shared" ca="1" si="186"/>
        <v>0</v>
      </c>
      <c r="BE81" s="259">
        <f ca="1">SUM(BE64:BE80)</f>
        <v>0</v>
      </c>
      <c r="BG81" s="260" t="str">
        <f t="shared" si="177"/>
        <v>Total Fees</v>
      </c>
      <c r="BH81" s="58"/>
      <c r="BI81" s="58"/>
      <c r="BJ81" s="58"/>
      <c r="BK81" s="58"/>
      <c r="BL81" s="59"/>
      <c r="BM81" s="259">
        <f ca="1">SUM(BM64:BM80)</f>
        <v>0</v>
      </c>
      <c r="BN81" s="259">
        <f ca="1">SUM(BN64:BN80)</f>
        <v>0</v>
      </c>
      <c r="BO81" s="259">
        <f ca="1">SUM(BO64:BO80)</f>
        <v>0</v>
      </c>
      <c r="BQ81" s="260" t="str">
        <f t="shared" si="178"/>
        <v>Total Fees</v>
      </c>
      <c r="BR81" s="58"/>
      <c r="BS81" s="58"/>
      <c r="BT81" s="58"/>
      <c r="BU81" s="58"/>
      <c r="BV81" s="59"/>
      <c r="BW81" s="259">
        <f ca="1">SUM(BW64:BW80)</f>
        <v>0</v>
      </c>
      <c r="BX81" s="259">
        <f ca="1">SUM(BX64:BX80)</f>
        <v>0</v>
      </c>
      <c r="BY81" s="259">
        <f ca="1">SUM(BY64:BY80)</f>
        <v>0</v>
      </c>
      <c r="CA81" s="260" t="str">
        <f t="shared" si="179"/>
        <v>Total Fees</v>
      </c>
      <c r="CB81" s="58"/>
      <c r="CC81" s="58"/>
      <c r="CD81" s="58"/>
      <c r="CE81" s="58"/>
      <c r="CF81" s="59"/>
      <c r="CG81" s="259">
        <f t="shared" ref="CG81:CH81" ca="1" si="187">SUM(CG64:CG80)</f>
        <v>0</v>
      </c>
      <c r="CH81" s="259">
        <f t="shared" ca="1" si="187"/>
        <v>0</v>
      </c>
      <c r="CI81" s="259">
        <f ca="1">SUM(CI64:CI80)</f>
        <v>0</v>
      </c>
      <c r="CK81" s="260" t="str">
        <f t="shared" si="180"/>
        <v>Total Fees</v>
      </c>
      <c r="CL81" s="58"/>
      <c r="CM81" s="58"/>
      <c r="CN81" s="58"/>
      <c r="CO81" s="58"/>
      <c r="CP81" s="59"/>
      <c r="CQ81" s="259">
        <f t="shared" ref="CQ81:CR81" ca="1" si="188">SUM(CQ64:CQ80)</f>
        <v>0</v>
      </c>
      <c r="CR81" s="259">
        <f t="shared" ca="1" si="188"/>
        <v>0</v>
      </c>
      <c r="CS81" s="259">
        <f ca="1">SUM(CS64:CS80)</f>
        <v>0</v>
      </c>
      <c r="CU81" s="260" t="str">
        <f t="shared" si="181"/>
        <v>Total Fees</v>
      </c>
      <c r="CV81" s="58"/>
      <c r="CW81" s="58"/>
      <c r="CX81" s="58"/>
      <c r="CY81" s="58"/>
      <c r="CZ81" s="59"/>
      <c r="DA81" s="259">
        <f t="shared" ref="DA81:DB81" ca="1" si="189">SUM(DA64:DA80)</f>
        <v>0</v>
      </c>
      <c r="DB81" s="259">
        <f t="shared" ca="1" si="189"/>
        <v>0</v>
      </c>
      <c r="DC81" s="259">
        <f ca="1">SUM(DC64:DC80)</f>
        <v>0</v>
      </c>
    </row>
    <row r="82" spans="1:107" x14ac:dyDescent="0.35">
      <c r="N82" s="30"/>
      <c r="O82" s="6"/>
      <c r="P82" s="6"/>
      <c r="Q82" s="6"/>
      <c r="X82" s="30"/>
      <c r="Y82" s="6"/>
      <c r="Z82" s="6"/>
      <c r="AA82" s="6"/>
      <c r="AH82" s="30"/>
      <c r="AI82" s="6"/>
      <c r="AJ82" s="6"/>
      <c r="AK82" s="6"/>
      <c r="AR82" s="30"/>
      <c r="AS82" s="6"/>
      <c r="AT82" s="6"/>
      <c r="AU82" s="6"/>
      <c r="BB82" s="30"/>
      <c r="BC82" s="6"/>
      <c r="BD82" s="6"/>
      <c r="BE82" s="6"/>
      <c r="BL82" s="30"/>
      <c r="BM82" s="6"/>
      <c r="BN82" s="6"/>
      <c r="BO82" s="6"/>
      <c r="BV82" s="30"/>
      <c r="BW82" s="6"/>
      <c r="BX82" s="6"/>
      <c r="BY82" s="6"/>
      <c r="CF82" s="30"/>
      <c r="CG82" s="6"/>
      <c r="CH82" s="6"/>
      <c r="CI82" s="6"/>
      <c r="CP82" s="30"/>
      <c r="CQ82" s="6"/>
      <c r="CR82" s="6"/>
      <c r="CS82" s="6"/>
      <c r="CZ82" s="30"/>
      <c r="DA82" s="6"/>
      <c r="DB82" s="6"/>
      <c r="DC82" s="6"/>
    </row>
    <row r="83" spans="1:107" x14ac:dyDescent="0.35">
      <c r="A83" s="57" t="s">
        <v>106</v>
      </c>
      <c r="B83" s="35"/>
      <c r="C83" s="35"/>
      <c r="D83" s="33"/>
      <c r="I83" s="57" t="str">
        <f t="shared" si="172"/>
        <v>Miscellaneous Development Expenses</v>
      </c>
      <c r="J83" s="35"/>
      <c r="K83" s="35"/>
      <c r="L83" s="35"/>
      <c r="M83" s="35"/>
      <c r="N83" s="33"/>
      <c r="O83" s="6"/>
      <c r="P83" s="6"/>
      <c r="Q83" s="6"/>
      <c r="S83" s="57" t="str">
        <f t="shared" si="173"/>
        <v>Miscellaneous Development Expenses</v>
      </c>
      <c r="T83" s="35"/>
      <c r="U83" s="35"/>
      <c r="V83" s="35"/>
      <c r="W83" s="35"/>
      <c r="X83" s="33"/>
      <c r="Y83" s="6"/>
      <c r="Z83" s="6"/>
      <c r="AA83" s="6"/>
      <c r="AC83" s="57" t="str">
        <f t="shared" si="174"/>
        <v>Miscellaneous Development Expenses</v>
      </c>
      <c r="AD83" s="35"/>
      <c r="AE83" s="35"/>
      <c r="AF83" s="35"/>
      <c r="AG83" s="35"/>
      <c r="AH83" s="33"/>
      <c r="AI83" s="6"/>
      <c r="AJ83" s="6"/>
      <c r="AK83" s="6"/>
      <c r="AM83" s="57" t="str">
        <f t="shared" si="175"/>
        <v>Miscellaneous Development Expenses</v>
      </c>
      <c r="AN83" s="35"/>
      <c r="AO83" s="35"/>
      <c r="AP83" s="35"/>
      <c r="AQ83" s="35"/>
      <c r="AR83" s="33"/>
      <c r="AS83" s="6"/>
      <c r="AT83" s="6"/>
      <c r="AU83" s="6"/>
      <c r="AW83" s="57" t="str">
        <f t="shared" si="176"/>
        <v>Miscellaneous Development Expenses</v>
      </c>
      <c r="AX83" s="35"/>
      <c r="AY83" s="35"/>
      <c r="AZ83" s="35"/>
      <c r="BA83" s="35"/>
      <c r="BB83" s="33"/>
      <c r="BC83" s="6"/>
      <c r="BD83" s="6"/>
      <c r="BE83" s="6"/>
      <c r="BG83" s="57" t="str">
        <f t="shared" si="177"/>
        <v>Miscellaneous Development Expenses</v>
      </c>
      <c r="BH83" s="35"/>
      <c r="BI83" s="35"/>
      <c r="BJ83" s="35"/>
      <c r="BK83" s="35"/>
      <c r="BL83" s="33"/>
      <c r="BM83" s="6"/>
      <c r="BN83" s="6"/>
      <c r="BO83" s="6"/>
      <c r="BQ83" s="57" t="str">
        <f t="shared" si="178"/>
        <v>Miscellaneous Development Expenses</v>
      </c>
      <c r="BR83" s="35"/>
      <c r="BS83" s="35"/>
      <c r="BT83" s="35"/>
      <c r="BU83" s="35"/>
      <c r="BV83" s="33"/>
      <c r="BW83" s="6"/>
      <c r="BX83" s="6"/>
      <c r="BY83" s="6"/>
      <c r="CA83" s="57" t="str">
        <f t="shared" si="179"/>
        <v>Miscellaneous Development Expenses</v>
      </c>
      <c r="CB83" s="35"/>
      <c r="CC83" s="35"/>
      <c r="CD83" s="35"/>
      <c r="CE83" s="35"/>
      <c r="CF83" s="33"/>
      <c r="CG83" s="6"/>
      <c r="CH83" s="6"/>
      <c r="CI83" s="6"/>
      <c r="CK83" s="57" t="str">
        <f t="shared" si="180"/>
        <v>Miscellaneous Development Expenses</v>
      </c>
      <c r="CL83" s="35"/>
      <c r="CM83" s="35"/>
      <c r="CN83" s="35"/>
      <c r="CO83" s="35"/>
      <c r="CP83" s="33"/>
      <c r="CQ83" s="6"/>
      <c r="CR83" s="6"/>
      <c r="CS83" s="6"/>
      <c r="CU83" s="57" t="str">
        <f t="shared" si="181"/>
        <v>Miscellaneous Development Expenses</v>
      </c>
      <c r="CV83" s="35"/>
      <c r="CW83" s="35"/>
      <c r="CX83" s="35"/>
      <c r="CY83" s="35"/>
      <c r="CZ83" s="33"/>
      <c r="DA83" s="6"/>
      <c r="DB83" s="6"/>
      <c r="DC83" s="6"/>
    </row>
    <row r="84" spans="1:107" x14ac:dyDescent="0.35">
      <c r="A84" s="261" t="s">
        <v>107</v>
      </c>
      <c r="B84" s="36"/>
      <c r="C84" s="36"/>
      <c r="D84" s="34"/>
      <c r="E84" s="255">
        <f t="shared" ref="E84:E86" si="190">SUM(O84,Y84,AI84,AS84,BC84,BM84,BW84,CG84,CQ84,DA84)</f>
        <v>0</v>
      </c>
      <c r="F84" s="256">
        <f t="shared" ref="F84:F86" si="191">IFERROR(E84/$C$9,"")</f>
        <v>0</v>
      </c>
      <c r="G84" s="256">
        <f t="shared" ref="G84:G86" si="192">IFERROR(E84/$C$10,"")</f>
        <v>0</v>
      </c>
      <c r="I84" s="261" t="str">
        <f t="shared" si="172"/>
        <v>Utility Tap, Hook Up &amp; Municipal Fees</v>
      </c>
      <c r="J84" s="36"/>
      <c r="K84" s="36"/>
      <c r="L84" s="36"/>
      <c r="M84" s="36"/>
      <c r="N84" s="34"/>
      <c r="O84" s="257"/>
      <c r="P84" s="256">
        <f t="shared" ref="P84:P86" ca="1" si="193">IFERROR(O84/K$9,"")</f>
        <v>0</v>
      </c>
      <c r="Q84" s="256">
        <f t="shared" ref="Q84:Q86" ca="1" si="194">IFERROR(O84/K$10,"")</f>
        <v>0</v>
      </c>
      <c r="S84" s="261" t="str">
        <f t="shared" si="173"/>
        <v>Utility Tap, Hook Up &amp; Municipal Fees</v>
      </c>
      <c r="T84" s="36"/>
      <c r="U84" s="36"/>
      <c r="V84" s="36"/>
      <c r="W84" s="36"/>
      <c r="X84" s="34"/>
      <c r="Y84" s="257"/>
      <c r="Z84" s="256">
        <f t="shared" ref="Z84:Z86" ca="1" si="195">IFERROR(Y84/U$9,"")</f>
        <v>0</v>
      </c>
      <c r="AA84" s="256">
        <f t="shared" ref="AA84:AA86" ca="1" si="196">IFERROR(Y84/U$10,"")</f>
        <v>0</v>
      </c>
      <c r="AC84" s="261" t="str">
        <f t="shared" si="174"/>
        <v>Utility Tap, Hook Up &amp; Municipal Fees</v>
      </c>
      <c r="AD84" s="36"/>
      <c r="AE84" s="36"/>
      <c r="AF84" s="36"/>
      <c r="AG84" s="36"/>
      <c r="AH84" s="34"/>
      <c r="AI84" s="257"/>
      <c r="AJ84" s="256">
        <f t="shared" ref="AJ84:AJ86" ca="1" si="197">IFERROR(AI84/AE$9,"")</f>
        <v>0</v>
      </c>
      <c r="AK84" s="256">
        <f t="shared" ref="AK84:AK86" ca="1" si="198">IFERROR(AI84/AE$10,"")</f>
        <v>0</v>
      </c>
      <c r="AM84" s="261" t="str">
        <f t="shared" si="175"/>
        <v>Utility Tap, Hook Up &amp; Municipal Fees</v>
      </c>
      <c r="AN84" s="36"/>
      <c r="AO84" s="36"/>
      <c r="AP84" s="36"/>
      <c r="AQ84" s="36"/>
      <c r="AR84" s="34"/>
      <c r="AS84" s="257"/>
      <c r="AT84" s="256" t="str">
        <f t="shared" ref="AT84:AT86" ca="1" si="199">IFERROR(AS84/AO$9,"")</f>
        <v/>
      </c>
      <c r="AU84" s="256" t="str">
        <f t="shared" ref="AU84:AU86" ca="1" si="200">IFERROR(AS84/AO$10,"")</f>
        <v/>
      </c>
      <c r="AW84" s="261" t="str">
        <f t="shared" si="176"/>
        <v>Utility Tap, Hook Up &amp; Municipal Fees</v>
      </c>
      <c r="AX84" s="36"/>
      <c r="AY84" s="36"/>
      <c r="AZ84" s="36"/>
      <c r="BA84" s="36"/>
      <c r="BB84" s="34"/>
      <c r="BC84" s="257"/>
      <c r="BD84" s="256" t="str">
        <f t="shared" ref="BD84:BD86" ca="1" si="201">IFERROR(BC84/AY$9,"")</f>
        <v/>
      </c>
      <c r="BE84" s="256" t="str">
        <f t="shared" ref="BE84:BE86" ca="1" si="202">IFERROR(BC84/AY$10,"")</f>
        <v/>
      </c>
      <c r="BG84" s="261" t="str">
        <f t="shared" si="177"/>
        <v>Utility Tap, Hook Up &amp; Municipal Fees</v>
      </c>
      <c r="BH84" s="36"/>
      <c r="BI84" s="36"/>
      <c r="BJ84" s="36"/>
      <c r="BK84" s="36"/>
      <c r="BL84" s="34"/>
      <c r="BM84" s="257"/>
      <c r="BN84" s="256" t="str">
        <f t="shared" ref="BN84:BN86" ca="1" si="203">IFERROR(BM84/BI$9,"")</f>
        <v/>
      </c>
      <c r="BO84" s="256" t="str">
        <f t="shared" ref="BO84:BO86" ca="1" si="204">IFERROR(BM84/BI$10,"")</f>
        <v/>
      </c>
      <c r="BQ84" s="261" t="str">
        <f t="shared" si="178"/>
        <v>Utility Tap, Hook Up &amp; Municipal Fees</v>
      </c>
      <c r="BR84" s="36"/>
      <c r="BS84" s="36"/>
      <c r="BT84" s="36"/>
      <c r="BU84" s="36"/>
      <c r="BV84" s="34"/>
      <c r="BW84" s="257"/>
      <c r="BX84" s="256" t="str">
        <f t="shared" ref="BX84:BX86" ca="1" si="205">IFERROR(BW84/BS$9,"")</f>
        <v/>
      </c>
      <c r="BY84" s="256" t="str">
        <f t="shared" ref="BY84:BY86" ca="1" si="206">IFERROR(BW84/BS$10,"")</f>
        <v/>
      </c>
      <c r="CA84" s="261" t="str">
        <f t="shared" si="179"/>
        <v>Utility Tap, Hook Up &amp; Municipal Fees</v>
      </c>
      <c r="CB84" s="36"/>
      <c r="CC84" s="36"/>
      <c r="CD84" s="36"/>
      <c r="CE84" s="36"/>
      <c r="CF84" s="34"/>
      <c r="CG84" s="257"/>
      <c r="CH84" s="256" t="str">
        <f t="shared" ref="CH84:CH86" ca="1" si="207">IFERROR(CG84/CC$9,"")</f>
        <v/>
      </c>
      <c r="CI84" s="256" t="str">
        <f t="shared" ref="CI84:CI86" ca="1" si="208">IFERROR(CG84/CC$10,"")</f>
        <v/>
      </c>
      <c r="CK84" s="261" t="str">
        <f t="shared" si="180"/>
        <v>Utility Tap, Hook Up &amp; Municipal Fees</v>
      </c>
      <c r="CL84" s="36"/>
      <c r="CM84" s="36"/>
      <c r="CN84" s="36"/>
      <c r="CO84" s="36"/>
      <c r="CP84" s="34"/>
      <c r="CQ84" s="257"/>
      <c r="CR84" s="256" t="str">
        <f t="shared" ref="CR84:CR86" ca="1" si="209">IFERROR(CQ84/CM$9,"")</f>
        <v/>
      </c>
      <c r="CS84" s="256" t="str">
        <f t="shared" ref="CS84:CS86" ca="1" si="210">IFERROR(CQ84/CM$10,"")</f>
        <v/>
      </c>
      <c r="CU84" s="261" t="str">
        <f t="shared" si="181"/>
        <v>Utility Tap, Hook Up &amp; Municipal Fees</v>
      </c>
      <c r="CV84" s="36"/>
      <c r="CW84" s="36"/>
      <c r="CX84" s="36"/>
      <c r="CY84" s="36"/>
      <c r="CZ84" s="34"/>
      <c r="DA84" s="257"/>
      <c r="DB84" s="256" t="str">
        <f t="shared" ref="DB84:DB86" ca="1" si="211">IFERROR(DA84/CW$9,"")</f>
        <v/>
      </c>
      <c r="DC84" s="256" t="str">
        <f t="shared" ref="DC84:DC86" ca="1" si="212">IFERROR(DA84/CW$10,"")</f>
        <v/>
      </c>
    </row>
    <row r="85" spans="1:107" x14ac:dyDescent="0.35">
      <c r="A85" s="254" t="s">
        <v>56</v>
      </c>
      <c r="B85" s="37"/>
      <c r="C85" s="37"/>
      <c r="D85" s="34"/>
      <c r="E85" s="255">
        <f t="shared" si="190"/>
        <v>0</v>
      </c>
      <c r="F85" s="256">
        <f t="shared" si="191"/>
        <v>0</v>
      </c>
      <c r="G85" s="256">
        <f t="shared" si="192"/>
        <v>0</v>
      </c>
      <c r="I85" s="254" t="str">
        <f t="shared" si="172"/>
        <v>Other:</v>
      </c>
      <c r="J85" s="308"/>
      <c r="K85" s="308"/>
      <c r="L85" s="36"/>
      <c r="M85" s="36"/>
      <c r="N85" s="34"/>
      <c r="O85" s="257"/>
      <c r="P85" s="256">
        <f t="shared" ca="1" si="193"/>
        <v>0</v>
      </c>
      <c r="Q85" s="256">
        <f t="shared" ca="1" si="194"/>
        <v>0</v>
      </c>
      <c r="S85" s="254" t="str">
        <f t="shared" si="173"/>
        <v>Other:</v>
      </c>
      <c r="T85" s="308"/>
      <c r="U85" s="308"/>
      <c r="V85" s="36"/>
      <c r="W85" s="36"/>
      <c r="X85" s="34"/>
      <c r="Y85" s="257"/>
      <c r="Z85" s="256">
        <f t="shared" ca="1" si="195"/>
        <v>0</v>
      </c>
      <c r="AA85" s="256">
        <f t="shared" ca="1" si="196"/>
        <v>0</v>
      </c>
      <c r="AC85" s="254" t="str">
        <f t="shared" si="174"/>
        <v>Other:</v>
      </c>
      <c r="AD85" s="308"/>
      <c r="AE85" s="308"/>
      <c r="AF85" s="36"/>
      <c r="AG85" s="36"/>
      <c r="AH85" s="34"/>
      <c r="AI85" s="257"/>
      <c r="AJ85" s="256">
        <f t="shared" ca="1" si="197"/>
        <v>0</v>
      </c>
      <c r="AK85" s="256">
        <f t="shared" ca="1" si="198"/>
        <v>0</v>
      </c>
      <c r="AM85" s="254" t="str">
        <f t="shared" si="175"/>
        <v>Other:</v>
      </c>
      <c r="AN85" s="308"/>
      <c r="AO85" s="308"/>
      <c r="AP85" s="36"/>
      <c r="AQ85" s="36"/>
      <c r="AR85" s="34"/>
      <c r="AS85" s="257"/>
      <c r="AT85" s="256" t="str">
        <f t="shared" ca="1" si="199"/>
        <v/>
      </c>
      <c r="AU85" s="256" t="str">
        <f t="shared" ca="1" si="200"/>
        <v/>
      </c>
      <c r="AW85" s="254" t="str">
        <f t="shared" si="176"/>
        <v>Other:</v>
      </c>
      <c r="AX85" s="308"/>
      <c r="AY85" s="308"/>
      <c r="AZ85" s="36"/>
      <c r="BA85" s="36"/>
      <c r="BB85" s="34"/>
      <c r="BC85" s="257"/>
      <c r="BD85" s="256" t="str">
        <f t="shared" ca="1" si="201"/>
        <v/>
      </c>
      <c r="BE85" s="256" t="str">
        <f t="shared" ca="1" si="202"/>
        <v/>
      </c>
      <c r="BG85" s="254" t="str">
        <f t="shared" si="177"/>
        <v>Other:</v>
      </c>
      <c r="BH85" s="308"/>
      <c r="BI85" s="308"/>
      <c r="BJ85" s="36"/>
      <c r="BK85" s="36"/>
      <c r="BL85" s="34"/>
      <c r="BM85" s="257"/>
      <c r="BN85" s="256" t="str">
        <f t="shared" ca="1" si="203"/>
        <v/>
      </c>
      <c r="BO85" s="256" t="str">
        <f t="shared" ca="1" si="204"/>
        <v/>
      </c>
      <c r="BQ85" s="254" t="str">
        <f t="shared" si="178"/>
        <v>Other:</v>
      </c>
      <c r="BR85" s="308"/>
      <c r="BS85" s="308"/>
      <c r="BT85" s="36"/>
      <c r="BU85" s="36"/>
      <c r="BV85" s="34"/>
      <c r="BW85" s="257"/>
      <c r="BX85" s="256" t="str">
        <f t="shared" ca="1" si="205"/>
        <v/>
      </c>
      <c r="BY85" s="256" t="str">
        <f t="shared" ca="1" si="206"/>
        <v/>
      </c>
      <c r="CA85" s="254" t="str">
        <f t="shared" si="179"/>
        <v>Other:</v>
      </c>
      <c r="CB85" s="308"/>
      <c r="CC85" s="308"/>
      <c r="CD85" s="36"/>
      <c r="CE85" s="36"/>
      <c r="CF85" s="34"/>
      <c r="CG85" s="257"/>
      <c r="CH85" s="256" t="str">
        <f t="shared" ca="1" si="207"/>
        <v/>
      </c>
      <c r="CI85" s="256" t="str">
        <f t="shared" ca="1" si="208"/>
        <v/>
      </c>
      <c r="CK85" s="254" t="str">
        <f t="shared" si="180"/>
        <v>Other:</v>
      </c>
      <c r="CL85" s="308"/>
      <c r="CM85" s="308"/>
      <c r="CN85" s="36"/>
      <c r="CO85" s="36"/>
      <c r="CP85" s="34"/>
      <c r="CQ85" s="257"/>
      <c r="CR85" s="256" t="str">
        <f t="shared" ca="1" si="209"/>
        <v/>
      </c>
      <c r="CS85" s="256" t="str">
        <f t="shared" ca="1" si="210"/>
        <v/>
      </c>
      <c r="CU85" s="254" t="str">
        <f t="shared" si="181"/>
        <v>Other:</v>
      </c>
      <c r="CV85" s="308"/>
      <c r="CW85" s="308"/>
      <c r="CX85" s="36"/>
      <c r="CY85" s="36"/>
      <c r="CZ85" s="34"/>
      <c r="DA85" s="257"/>
      <c r="DB85" s="256" t="str">
        <f t="shared" ca="1" si="211"/>
        <v/>
      </c>
      <c r="DC85" s="256" t="str">
        <f t="shared" ca="1" si="212"/>
        <v/>
      </c>
    </row>
    <row r="86" spans="1:107" x14ac:dyDescent="0.35">
      <c r="A86" s="254" t="s">
        <v>57</v>
      </c>
      <c r="B86" s="37"/>
      <c r="C86" s="37"/>
      <c r="D86" s="34"/>
      <c r="E86" s="255">
        <f t="shared" si="190"/>
        <v>0</v>
      </c>
      <c r="F86" s="256">
        <f t="shared" si="191"/>
        <v>0</v>
      </c>
      <c r="G86" s="256">
        <f t="shared" si="192"/>
        <v>0</v>
      </c>
      <c r="I86" s="254" t="str">
        <f t="shared" si="172"/>
        <v xml:space="preserve">Other: </v>
      </c>
      <c r="J86" s="308"/>
      <c r="K86" s="308"/>
      <c r="L86" s="36"/>
      <c r="M86" s="36"/>
      <c r="N86" s="34"/>
      <c r="O86" s="257"/>
      <c r="P86" s="256">
        <f t="shared" ca="1" si="193"/>
        <v>0</v>
      </c>
      <c r="Q86" s="256">
        <f t="shared" ca="1" si="194"/>
        <v>0</v>
      </c>
      <c r="S86" s="254" t="str">
        <f t="shared" si="173"/>
        <v xml:space="preserve">Other: </v>
      </c>
      <c r="T86" s="308"/>
      <c r="U86" s="308"/>
      <c r="V86" s="36"/>
      <c r="W86" s="36"/>
      <c r="X86" s="34"/>
      <c r="Y86" s="257"/>
      <c r="Z86" s="256">
        <f t="shared" ca="1" si="195"/>
        <v>0</v>
      </c>
      <c r="AA86" s="256">
        <f t="shared" ca="1" si="196"/>
        <v>0</v>
      </c>
      <c r="AC86" s="254" t="str">
        <f t="shared" si="174"/>
        <v xml:space="preserve">Other: </v>
      </c>
      <c r="AD86" s="308"/>
      <c r="AE86" s="308"/>
      <c r="AF86" s="36"/>
      <c r="AG86" s="36"/>
      <c r="AH86" s="34"/>
      <c r="AI86" s="257"/>
      <c r="AJ86" s="256">
        <f t="shared" ca="1" si="197"/>
        <v>0</v>
      </c>
      <c r="AK86" s="256">
        <f t="shared" ca="1" si="198"/>
        <v>0</v>
      </c>
      <c r="AM86" s="254" t="str">
        <f t="shared" si="175"/>
        <v xml:space="preserve">Other: </v>
      </c>
      <c r="AN86" s="308"/>
      <c r="AO86" s="308"/>
      <c r="AP86" s="36"/>
      <c r="AQ86" s="36"/>
      <c r="AR86" s="34"/>
      <c r="AS86" s="257"/>
      <c r="AT86" s="256" t="str">
        <f t="shared" ca="1" si="199"/>
        <v/>
      </c>
      <c r="AU86" s="256" t="str">
        <f t="shared" ca="1" si="200"/>
        <v/>
      </c>
      <c r="AW86" s="254" t="str">
        <f t="shared" si="176"/>
        <v xml:space="preserve">Other: </v>
      </c>
      <c r="AX86" s="308"/>
      <c r="AY86" s="308"/>
      <c r="AZ86" s="36"/>
      <c r="BA86" s="36"/>
      <c r="BB86" s="34"/>
      <c r="BC86" s="257"/>
      <c r="BD86" s="256" t="str">
        <f t="shared" ca="1" si="201"/>
        <v/>
      </c>
      <c r="BE86" s="256" t="str">
        <f t="shared" ca="1" si="202"/>
        <v/>
      </c>
      <c r="BG86" s="254" t="str">
        <f t="shared" si="177"/>
        <v xml:space="preserve">Other: </v>
      </c>
      <c r="BH86" s="308"/>
      <c r="BI86" s="308"/>
      <c r="BJ86" s="36"/>
      <c r="BK86" s="36"/>
      <c r="BL86" s="34"/>
      <c r="BM86" s="257"/>
      <c r="BN86" s="256" t="str">
        <f t="shared" ca="1" si="203"/>
        <v/>
      </c>
      <c r="BO86" s="256" t="str">
        <f t="shared" ca="1" si="204"/>
        <v/>
      </c>
      <c r="BQ86" s="254" t="str">
        <f t="shared" si="178"/>
        <v xml:space="preserve">Other: </v>
      </c>
      <c r="BR86" s="308"/>
      <c r="BS86" s="308"/>
      <c r="BT86" s="36"/>
      <c r="BU86" s="36"/>
      <c r="BV86" s="34"/>
      <c r="BW86" s="257"/>
      <c r="BX86" s="256" t="str">
        <f t="shared" ca="1" si="205"/>
        <v/>
      </c>
      <c r="BY86" s="256" t="str">
        <f t="shared" ca="1" si="206"/>
        <v/>
      </c>
      <c r="CA86" s="254" t="str">
        <f t="shared" si="179"/>
        <v xml:space="preserve">Other: </v>
      </c>
      <c r="CB86" s="308"/>
      <c r="CC86" s="308"/>
      <c r="CD86" s="36"/>
      <c r="CE86" s="36"/>
      <c r="CF86" s="34"/>
      <c r="CG86" s="257"/>
      <c r="CH86" s="256" t="str">
        <f t="shared" ca="1" si="207"/>
        <v/>
      </c>
      <c r="CI86" s="256" t="str">
        <f t="shared" ca="1" si="208"/>
        <v/>
      </c>
      <c r="CK86" s="254" t="str">
        <f t="shared" si="180"/>
        <v xml:space="preserve">Other: </v>
      </c>
      <c r="CL86" s="308"/>
      <c r="CM86" s="308"/>
      <c r="CN86" s="36"/>
      <c r="CO86" s="36"/>
      <c r="CP86" s="34"/>
      <c r="CQ86" s="257"/>
      <c r="CR86" s="256" t="str">
        <f t="shared" ca="1" si="209"/>
        <v/>
      </c>
      <c r="CS86" s="256" t="str">
        <f t="shared" ca="1" si="210"/>
        <v/>
      </c>
      <c r="CU86" s="254" t="str">
        <f t="shared" si="181"/>
        <v xml:space="preserve">Other: </v>
      </c>
      <c r="CV86" s="308"/>
      <c r="CW86" s="308"/>
      <c r="CX86" s="36"/>
      <c r="CY86" s="36"/>
      <c r="CZ86" s="34"/>
      <c r="DA86" s="257"/>
      <c r="DB86" s="256" t="str">
        <f t="shared" ca="1" si="211"/>
        <v/>
      </c>
      <c r="DC86" s="256" t="str">
        <f t="shared" ca="1" si="212"/>
        <v/>
      </c>
    </row>
    <row r="87" spans="1:107" s="40" customFormat="1" x14ac:dyDescent="0.35">
      <c r="A87" s="260" t="s">
        <v>108</v>
      </c>
      <c r="B87" s="58"/>
      <c r="C87" s="58"/>
      <c r="D87" s="59"/>
      <c r="E87" s="259">
        <f>SUM(E84:E86)</f>
        <v>0</v>
      </c>
      <c r="F87" s="259">
        <f>SUM(F84:F86)</f>
        <v>0</v>
      </c>
      <c r="G87" s="259">
        <f>SUM(G84:G86)</f>
        <v>0</v>
      </c>
      <c r="I87" s="260" t="str">
        <f t="shared" si="172"/>
        <v>Total Miscellaneous Development Expense</v>
      </c>
      <c r="J87" s="58"/>
      <c r="K87" s="58"/>
      <c r="L87" s="58"/>
      <c r="M87" s="58"/>
      <c r="N87" s="59"/>
      <c r="O87" s="259">
        <f>SUM(O84:O86)</f>
        <v>0</v>
      </c>
      <c r="P87" s="259">
        <f ca="1">SUM(P84:P86)</f>
        <v>0</v>
      </c>
      <c r="Q87" s="259">
        <f ca="1">SUM(Q84:Q86)</f>
        <v>0</v>
      </c>
      <c r="S87" s="260" t="str">
        <f t="shared" si="173"/>
        <v>Total Miscellaneous Development Expense</v>
      </c>
      <c r="T87" s="58"/>
      <c r="U87" s="58"/>
      <c r="V87" s="58"/>
      <c r="W87" s="58"/>
      <c r="X87" s="59"/>
      <c r="Y87" s="259">
        <f>SUM(Y84:Y86)</f>
        <v>0</v>
      </c>
      <c r="Z87" s="259">
        <f ca="1">SUM(Z84:Z86)</f>
        <v>0</v>
      </c>
      <c r="AA87" s="259">
        <f ca="1">SUM(AA84:AA86)</f>
        <v>0</v>
      </c>
      <c r="AC87" s="260" t="str">
        <f t="shared" si="174"/>
        <v>Total Miscellaneous Development Expense</v>
      </c>
      <c r="AD87" s="58"/>
      <c r="AE87" s="58"/>
      <c r="AF87" s="58"/>
      <c r="AG87" s="58"/>
      <c r="AH87" s="59"/>
      <c r="AI87" s="259">
        <f>SUM(AI84:AI86)</f>
        <v>0</v>
      </c>
      <c r="AJ87" s="259">
        <f ca="1">SUM(AJ84:AJ86)</f>
        <v>0</v>
      </c>
      <c r="AK87" s="259">
        <f ca="1">SUM(AK84:AK86)</f>
        <v>0</v>
      </c>
      <c r="AM87" s="260" t="str">
        <f t="shared" si="175"/>
        <v>Total Miscellaneous Development Expense</v>
      </c>
      <c r="AN87" s="58"/>
      <c r="AO87" s="58"/>
      <c r="AP87" s="58"/>
      <c r="AQ87" s="58"/>
      <c r="AR87" s="59"/>
      <c r="AS87" s="259">
        <f>SUM(AS84:AS86)</f>
        <v>0</v>
      </c>
      <c r="AT87" s="259">
        <f ca="1">SUM(AT84:AT86)</f>
        <v>0</v>
      </c>
      <c r="AU87" s="259">
        <f ca="1">SUM(AU84:AU86)</f>
        <v>0</v>
      </c>
      <c r="AW87" s="260" t="str">
        <f t="shared" si="176"/>
        <v>Total Miscellaneous Development Expense</v>
      </c>
      <c r="AX87" s="58"/>
      <c r="AY87" s="58"/>
      <c r="AZ87" s="58"/>
      <c r="BA87" s="58"/>
      <c r="BB87" s="59"/>
      <c r="BC87" s="259">
        <f>SUM(BC84:BC86)</f>
        <v>0</v>
      </c>
      <c r="BD87" s="259">
        <f ca="1">SUM(BD84:BD86)</f>
        <v>0</v>
      </c>
      <c r="BE87" s="259">
        <f ca="1">SUM(BE84:BE86)</f>
        <v>0</v>
      </c>
      <c r="BG87" s="260" t="str">
        <f t="shared" si="177"/>
        <v>Total Miscellaneous Development Expense</v>
      </c>
      <c r="BH87" s="58"/>
      <c r="BI87" s="58"/>
      <c r="BJ87" s="58"/>
      <c r="BK87" s="58"/>
      <c r="BL87" s="59"/>
      <c r="BM87" s="259">
        <f>SUM(BM84:BM86)</f>
        <v>0</v>
      </c>
      <c r="BN87" s="259">
        <f ca="1">SUM(BN84:BN86)</f>
        <v>0</v>
      </c>
      <c r="BO87" s="259">
        <f ca="1">SUM(BO84:BO86)</f>
        <v>0</v>
      </c>
      <c r="BQ87" s="260" t="str">
        <f t="shared" si="178"/>
        <v>Total Miscellaneous Development Expense</v>
      </c>
      <c r="BR87" s="58"/>
      <c r="BS87" s="58"/>
      <c r="BT87" s="58"/>
      <c r="BU87" s="58"/>
      <c r="BV87" s="59"/>
      <c r="BW87" s="259">
        <f>SUM(BW84:BW86)</f>
        <v>0</v>
      </c>
      <c r="BX87" s="259">
        <f ca="1">SUM(BX84:BX86)</f>
        <v>0</v>
      </c>
      <c r="BY87" s="259">
        <f ca="1">SUM(BY84:BY86)</f>
        <v>0</v>
      </c>
      <c r="CA87" s="260" t="str">
        <f t="shared" si="179"/>
        <v>Total Miscellaneous Development Expense</v>
      </c>
      <c r="CB87" s="58"/>
      <c r="CC87" s="58"/>
      <c r="CD87" s="58"/>
      <c r="CE87" s="58"/>
      <c r="CF87" s="59"/>
      <c r="CG87" s="259">
        <f>SUM(CG84:CG86)</f>
        <v>0</v>
      </c>
      <c r="CH87" s="259">
        <f ca="1">SUM(CH84:CH86)</f>
        <v>0</v>
      </c>
      <c r="CI87" s="259">
        <f ca="1">SUM(CI84:CI86)</f>
        <v>0</v>
      </c>
      <c r="CK87" s="260" t="str">
        <f t="shared" si="180"/>
        <v>Total Miscellaneous Development Expense</v>
      </c>
      <c r="CL87" s="58"/>
      <c r="CM87" s="58"/>
      <c r="CN87" s="58"/>
      <c r="CO87" s="58"/>
      <c r="CP87" s="59"/>
      <c r="CQ87" s="259">
        <f>SUM(CQ84:CQ86)</f>
        <v>0</v>
      </c>
      <c r="CR87" s="259">
        <f ca="1">SUM(CR84:CR86)</f>
        <v>0</v>
      </c>
      <c r="CS87" s="259">
        <f ca="1">SUM(CS84:CS86)</f>
        <v>0</v>
      </c>
      <c r="CU87" s="260" t="str">
        <f t="shared" si="181"/>
        <v>Total Miscellaneous Development Expense</v>
      </c>
      <c r="CV87" s="58"/>
      <c r="CW87" s="58"/>
      <c r="CX87" s="58"/>
      <c r="CY87" s="58"/>
      <c r="CZ87" s="59"/>
      <c r="DA87" s="259">
        <f>SUM(DA84:DA86)</f>
        <v>0</v>
      </c>
      <c r="DB87" s="259">
        <f ca="1">SUM(DB84:DB86)</f>
        <v>0</v>
      </c>
      <c r="DC87" s="259">
        <f ca="1">SUM(DC84:DC86)</f>
        <v>0</v>
      </c>
    </row>
    <row r="88" spans="1:107" s="40" customFormat="1" x14ac:dyDescent="0.35">
      <c r="D88" s="60"/>
      <c r="E88" s="54"/>
      <c r="F88" s="54"/>
      <c r="G88" s="54"/>
      <c r="N88" s="60"/>
      <c r="O88" s="54"/>
      <c r="P88" s="54"/>
      <c r="Q88" s="54"/>
      <c r="X88" s="60"/>
      <c r="Y88" s="54"/>
      <c r="Z88" s="54"/>
      <c r="AA88" s="54"/>
      <c r="AH88" s="60"/>
      <c r="AI88" s="54"/>
      <c r="AJ88" s="54"/>
      <c r="AK88" s="54"/>
      <c r="AR88" s="60"/>
      <c r="AS88" s="54"/>
      <c r="AT88" s="54"/>
      <c r="AU88" s="54"/>
      <c r="BB88" s="60"/>
      <c r="BC88" s="54"/>
      <c r="BD88" s="54"/>
      <c r="BE88" s="54"/>
      <c r="BL88" s="60"/>
      <c r="BM88" s="54"/>
      <c r="BN88" s="54"/>
      <c r="BO88" s="54"/>
      <c r="BV88" s="60"/>
      <c r="BW88" s="54"/>
      <c r="BX88" s="54"/>
      <c r="BY88" s="54"/>
      <c r="CF88" s="60"/>
      <c r="CG88" s="54"/>
      <c r="CH88" s="54"/>
      <c r="CI88" s="54"/>
      <c r="CP88" s="60"/>
      <c r="CQ88" s="54"/>
      <c r="CR88" s="54"/>
      <c r="CS88" s="54"/>
      <c r="CZ88" s="60"/>
      <c r="DA88" s="54"/>
      <c r="DB88" s="54"/>
      <c r="DC88" s="54"/>
    </row>
    <row r="89" spans="1:107" s="40" customFormat="1" x14ac:dyDescent="0.35">
      <c r="A89" s="253" t="s">
        <v>109</v>
      </c>
      <c r="B89" s="57"/>
      <c r="C89" s="57"/>
      <c r="D89" s="61"/>
      <c r="E89" s="54"/>
      <c r="F89" s="54"/>
      <c r="G89" s="54"/>
      <c r="I89" s="253" t="str">
        <f t="shared" si="172"/>
        <v>Construction &amp; Permanent Loan Financing Charges</v>
      </c>
      <c r="J89" s="57"/>
      <c r="K89" s="57"/>
      <c r="L89" s="57"/>
      <c r="M89" s="57"/>
      <c r="N89" s="61"/>
      <c r="O89" s="54"/>
      <c r="P89" s="54"/>
      <c r="Q89" s="54"/>
      <c r="S89" s="253" t="str">
        <f t="shared" si="173"/>
        <v>Construction &amp; Permanent Loan Financing Charges</v>
      </c>
      <c r="T89" s="57"/>
      <c r="U89" s="57"/>
      <c r="V89" s="57"/>
      <c r="W89" s="57"/>
      <c r="X89" s="61"/>
      <c r="Y89" s="54"/>
      <c r="Z89" s="54"/>
      <c r="AA89" s="54"/>
      <c r="AC89" s="253" t="str">
        <f t="shared" si="174"/>
        <v>Construction &amp; Permanent Loan Financing Charges</v>
      </c>
      <c r="AD89" s="57"/>
      <c r="AE89" s="57"/>
      <c r="AF89" s="57"/>
      <c r="AG89" s="57"/>
      <c r="AH89" s="61"/>
      <c r="AI89" s="54"/>
      <c r="AJ89" s="54"/>
      <c r="AK89" s="54"/>
      <c r="AM89" s="253" t="str">
        <f t="shared" si="175"/>
        <v>Construction &amp; Permanent Loan Financing Charges</v>
      </c>
      <c r="AN89" s="57"/>
      <c r="AO89" s="57"/>
      <c r="AP89" s="57"/>
      <c r="AQ89" s="57"/>
      <c r="AR89" s="61"/>
      <c r="AS89" s="54"/>
      <c r="AT89" s="54"/>
      <c r="AU89" s="54"/>
      <c r="AW89" s="253" t="str">
        <f t="shared" si="176"/>
        <v>Construction &amp; Permanent Loan Financing Charges</v>
      </c>
      <c r="AX89" s="57"/>
      <c r="AY89" s="57"/>
      <c r="AZ89" s="57"/>
      <c r="BA89" s="57"/>
      <c r="BB89" s="61"/>
      <c r="BC89" s="54"/>
      <c r="BD89" s="54"/>
      <c r="BE89" s="54"/>
      <c r="BG89" s="253" t="str">
        <f t="shared" si="177"/>
        <v>Construction &amp; Permanent Loan Financing Charges</v>
      </c>
      <c r="BH89" s="57"/>
      <c r="BI89" s="57"/>
      <c r="BJ89" s="57"/>
      <c r="BK89" s="57"/>
      <c r="BL89" s="61"/>
      <c r="BM89" s="54"/>
      <c r="BN89" s="54"/>
      <c r="BO89" s="54"/>
      <c r="BQ89" s="253" t="str">
        <f t="shared" si="178"/>
        <v>Construction &amp; Permanent Loan Financing Charges</v>
      </c>
      <c r="BR89" s="57"/>
      <c r="BS89" s="57"/>
      <c r="BT89" s="57"/>
      <c r="BU89" s="57"/>
      <c r="BV89" s="61"/>
      <c r="BW89" s="54"/>
      <c r="BX89" s="54"/>
      <c r="BY89" s="54"/>
      <c r="CA89" s="253" t="str">
        <f t="shared" si="179"/>
        <v>Construction &amp; Permanent Loan Financing Charges</v>
      </c>
      <c r="CB89" s="57"/>
      <c r="CC89" s="57"/>
      <c r="CD89" s="57"/>
      <c r="CE89" s="57"/>
      <c r="CF89" s="61"/>
      <c r="CG89" s="54"/>
      <c r="CH89" s="54"/>
      <c r="CI89" s="54"/>
      <c r="CK89" s="253" t="str">
        <f t="shared" si="180"/>
        <v>Construction &amp; Permanent Loan Financing Charges</v>
      </c>
      <c r="CL89" s="57"/>
      <c r="CM89" s="57"/>
      <c r="CN89" s="57"/>
      <c r="CO89" s="57"/>
      <c r="CP89" s="61"/>
      <c r="CQ89" s="54"/>
      <c r="CR89" s="54"/>
      <c r="CS89" s="54"/>
      <c r="CU89" s="253" t="str">
        <f t="shared" si="181"/>
        <v>Construction &amp; Permanent Loan Financing Charges</v>
      </c>
      <c r="CV89" s="57"/>
      <c r="CW89" s="57"/>
      <c r="CX89" s="57"/>
      <c r="CY89" s="57"/>
      <c r="CZ89" s="61"/>
      <c r="DA89" s="54"/>
      <c r="DB89" s="54"/>
      <c r="DC89" s="54"/>
    </row>
    <row r="90" spans="1:107" s="40" customFormat="1" x14ac:dyDescent="0.35">
      <c r="A90" s="62" t="s">
        <v>110</v>
      </c>
      <c r="B90" s="63"/>
      <c r="C90" s="63"/>
      <c r="D90" s="64"/>
      <c r="E90" s="255">
        <f t="shared" ref="E90:E100" si="213">SUM(O90,Y90,AI90,AS90,BC90,BM90,BW90,CG90,CQ90,DA90)</f>
        <v>0</v>
      </c>
      <c r="F90" s="256">
        <f t="shared" ref="F90:F100" si="214">IFERROR(E90/$C$9,"")</f>
        <v>0</v>
      </c>
      <c r="G90" s="256">
        <f t="shared" ref="G90:G100" si="215">IFERROR(E90/$C$10,"")</f>
        <v>0</v>
      </c>
      <c r="I90" s="254" t="str">
        <f t="shared" si="172"/>
        <v>Construction Loan Interest</v>
      </c>
      <c r="J90" s="63"/>
      <c r="K90" s="63"/>
      <c r="L90" s="65" t="s">
        <v>111</v>
      </c>
      <c r="M90" s="66"/>
      <c r="N90" s="64" t="s">
        <v>112</v>
      </c>
      <c r="O90" s="257"/>
      <c r="P90" s="256">
        <f t="shared" ref="P90:P100" ca="1" si="216">IFERROR(O90/K$9,"")</f>
        <v>0</v>
      </c>
      <c r="Q90" s="256">
        <f t="shared" ref="Q90:Q100" ca="1" si="217">IFERROR(O90/K$10,"")</f>
        <v>0</v>
      </c>
      <c r="S90" s="254" t="str">
        <f t="shared" si="173"/>
        <v>Construction Loan Interest</v>
      </c>
      <c r="T90" s="63"/>
      <c r="U90" s="63"/>
      <c r="V90" s="65" t="s">
        <v>111</v>
      </c>
      <c r="W90" s="66"/>
      <c r="X90" s="64" t="s">
        <v>112</v>
      </c>
      <c r="Y90" s="257"/>
      <c r="Z90" s="256">
        <f t="shared" ref="Z90:Z100" ca="1" si="218">IFERROR(Y90/U$9,"")</f>
        <v>0</v>
      </c>
      <c r="AA90" s="256">
        <f t="shared" ref="AA90:AA100" ca="1" si="219">IFERROR(Y90/U$10,"")</f>
        <v>0</v>
      </c>
      <c r="AC90" s="254" t="str">
        <f t="shared" si="174"/>
        <v>Construction Loan Interest</v>
      </c>
      <c r="AD90" s="63"/>
      <c r="AE90" s="63"/>
      <c r="AF90" s="65" t="s">
        <v>111</v>
      </c>
      <c r="AG90" s="66"/>
      <c r="AH90" s="64" t="s">
        <v>112</v>
      </c>
      <c r="AI90" s="257"/>
      <c r="AJ90" s="256">
        <f t="shared" ref="AJ90:AJ100" ca="1" si="220">IFERROR(AI90/AE$9,"")</f>
        <v>0</v>
      </c>
      <c r="AK90" s="256">
        <f t="shared" ref="AK90:AK100" ca="1" si="221">IFERROR(AI90/AE$10,"")</f>
        <v>0</v>
      </c>
      <c r="AM90" s="254" t="str">
        <f t="shared" si="175"/>
        <v>Construction Loan Interest</v>
      </c>
      <c r="AN90" s="63"/>
      <c r="AO90" s="63"/>
      <c r="AP90" s="65" t="s">
        <v>111</v>
      </c>
      <c r="AQ90" s="66"/>
      <c r="AR90" s="64" t="s">
        <v>112</v>
      </c>
      <c r="AS90" s="257"/>
      <c r="AT90" s="256" t="str">
        <f t="shared" ref="AT90:AT100" ca="1" si="222">IFERROR(AS90/AO$9,"")</f>
        <v/>
      </c>
      <c r="AU90" s="256" t="str">
        <f t="shared" ref="AU90:AU100" ca="1" si="223">IFERROR(AS90/AO$10,"")</f>
        <v/>
      </c>
      <c r="AW90" s="254" t="str">
        <f t="shared" si="176"/>
        <v>Construction Loan Interest</v>
      </c>
      <c r="AX90" s="63"/>
      <c r="AY90" s="63"/>
      <c r="AZ90" s="65" t="s">
        <v>111</v>
      </c>
      <c r="BA90" s="66"/>
      <c r="BB90" s="64" t="s">
        <v>112</v>
      </c>
      <c r="BC90" s="257"/>
      <c r="BD90" s="256" t="str">
        <f t="shared" ref="BD90:BD100" ca="1" si="224">IFERROR(BC90/AY$9,"")</f>
        <v/>
      </c>
      <c r="BE90" s="256" t="str">
        <f t="shared" ref="BE90:BE100" ca="1" si="225">IFERROR(BC90/AY$10,"")</f>
        <v/>
      </c>
      <c r="BG90" s="254" t="str">
        <f t="shared" si="177"/>
        <v>Construction Loan Interest</v>
      </c>
      <c r="BH90" s="63"/>
      <c r="BI90" s="63"/>
      <c r="BJ90" s="65" t="s">
        <v>111</v>
      </c>
      <c r="BK90" s="66"/>
      <c r="BL90" s="64" t="s">
        <v>112</v>
      </c>
      <c r="BM90" s="257"/>
      <c r="BN90" s="256" t="str">
        <f t="shared" ref="BN90:BN100" ca="1" si="226">IFERROR(BM90/BI$9,"")</f>
        <v/>
      </c>
      <c r="BO90" s="256" t="str">
        <f t="shared" ref="BO90:BO100" ca="1" si="227">IFERROR(BM90/BI$10,"")</f>
        <v/>
      </c>
      <c r="BQ90" s="254" t="str">
        <f t="shared" si="178"/>
        <v>Construction Loan Interest</v>
      </c>
      <c r="BR90" s="63"/>
      <c r="BS90" s="63"/>
      <c r="BT90" s="65" t="s">
        <v>111</v>
      </c>
      <c r="BU90" s="66"/>
      <c r="BV90" s="64" t="s">
        <v>112</v>
      </c>
      <c r="BW90" s="257"/>
      <c r="BX90" s="256" t="str">
        <f t="shared" ref="BX90:BX100" ca="1" si="228">IFERROR(BW90/BS$9,"")</f>
        <v/>
      </c>
      <c r="BY90" s="256" t="str">
        <f t="shared" ref="BY90:BY100" ca="1" si="229">IFERROR(BW90/BS$10,"")</f>
        <v/>
      </c>
      <c r="CA90" s="254" t="str">
        <f t="shared" si="179"/>
        <v>Construction Loan Interest</v>
      </c>
      <c r="CB90" s="63"/>
      <c r="CC90" s="63"/>
      <c r="CD90" s="65" t="s">
        <v>111</v>
      </c>
      <c r="CE90" s="66"/>
      <c r="CF90" s="64" t="s">
        <v>112</v>
      </c>
      <c r="CG90" s="257"/>
      <c r="CH90" s="256" t="str">
        <f t="shared" ref="CH90:CH100" ca="1" si="230">IFERROR(CG90/CC$9,"")</f>
        <v/>
      </c>
      <c r="CI90" s="256" t="str">
        <f t="shared" ref="CI90:CI100" ca="1" si="231">IFERROR(CG90/CC$10,"")</f>
        <v/>
      </c>
      <c r="CK90" s="254" t="str">
        <f t="shared" si="180"/>
        <v>Construction Loan Interest</v>
      </c>
      <c r="CL90" s="63"/>
      <c r="CM90" s="63"/>
      <c r="CN90" s="65" t="s">
        <v>111</v>
      </c>
      <c r="CO90" s="66"/>
      <c r="CP90" s="64" t="s">
        <v>112</v>
      </c>
      <c r="CQ90" s="257"/>
      <c r="CR90" s="256" t="str">
        <f t="shared" ref="CR90:CR100" ca="1" si="232">IFERROR(CQ90/CM$9,"")</f>
        <v/>
      </c>
      <c r="CS90" s="256" t="str">
        <f t="shared" ref="CS90:CS100" ca="1" si="233">IFERROR(CQ90/CM$10,"")</f>
        <v/>
      </c>
      <c r="CU90" s="254" t="str">
        <f t="shared" si="181"/>
        <v>Construction Loan Interest</v>
      </c>
      <c r="CV90" s="63"/>
      <c r="CW90" s="63"/>
      <c r="CX90" s="65" t="s">
        <v>111</v>
      </c>
      <c r="CY90" s="66"/>
      <c r="CZ90" s="64" t="s">
        <v>112</v>
      </c>
      <c r="DA90" s="257"/>
      <c r="DB90" s="256" t="str">
        <f t="shared" ref="DB90:DB100" ca="1" si="234">IFERROR(DA90/CW$9,"")</f>
        <v/>
      </c>
      <c r="DC90" s="256" t="str">
        <f t="shared" ref="DC90:DC100" ca="1" si="235">IFERROR(DA90/CW$10,"")</f>
        <v/>
      </c>
    </row>
    <row r="91" spans="1:107" s="40" customFormat="1" x14ac:dyDescent="0.35">
      <c r="A91" s="67" t="s">
        <v>113</v>
      </c>
      <c r="B91" s="58"/>
      <c r="C91" s="58"/>
      <c r="D91" s="59"/>
      <c r="E91" s="255">
        <f t="shared" si="213"/>
        <v>0</v>
      </c>
      <c r="F91" s="256">
        <f t="shared" si="214"/>
        <v>0</v>
      </c>
      <c r="G91" s="256">
        <f t="shared" si="215"/>
        <v>0</v>
      </c>
      <c r="I91" s="254" t="str">
        <f t="shared" si="172"/>
        <v>Construction Loan Fees (Origination, Credit Enhancement, Application)</v>
      </c>
      <c r="J91" s="58"/>
      <c r="K91" s="58"/>
      <c r="L91" s="58"/>
      <c r="M91" s="58"/>
      <c r="N91" s="59"/>
      <c r="O91" s="257"/>
      <c r="P91" s="256">
        <f t="shared" ca="1" si="216"/>
        <v>0</v>
      </c>
      <c r="Q91" s="256">
        <f t="shared" ca="1" si="217"/>
        <v>0</v>
      </c>
      <c r="S91" s="254" t="str">
        <f t="shared" si="173"/>
        <v>Construction Loan Fees (Origination, Credit Enhancement, Application)</v>
      </c>
      <c r="T91" s="58"/>
      <c r="U91" s="58"/>
      <c r="V91" s="58"/>
      <c r="W91" s="58"/>
      <c r="X91" s="59"/>
      <c r="Y91" s="257"/>
      <c r="Z91" s="256">
        <f t="shared" ca="1" si="218"/>
        <v>0</v>
      </c>
      <c r="AA91" s="256">
        <f t="shared" ca="1" si="219"/>
        <v>0</v>
      </c>
      <c r="AC91" s="254" t="str">
        <f t="shared" si="174"/>
        <v>Construction Loan Fees (Origination, Credit Enhancement, Application)</v>
      </c>
      <c r="AD91" s="58"/>
      <c r="AE91" s="58"/>
      <c r="AF91" s="58"/>
      <c r="AG91" s="58"/>
      <c r="AH91" s="59"/>
      <c r="AI91" s="257"/>
      <c r="AJ91" s="256">
        <f t="shared" ca="1" si="220"/>
        <v>0</v>
      </c>
      <c r="AK91" s="256">
        <f t="shared" ca="1" si="221"/>
        <v>0</v>
      </c>
      <c r="AM91" s="254" t="str">
        <f t="shared" si="175"/>
        <v>Construction Loan Fees (Origination, Credit Enhancement, Application)</v>
      </c>
      <c r="AN91" s="58"/>
      <c r="AO91" s="58"/>
      <c r="AP91" s="58"/>
      <c r="AQ91" s="58"/>
      <c r="AR91" s="59"/>
      <c r="AS91" s="257"/>
      <c r="AT91" s="256" t="str">
        <f t="shared" ca="1" si="222"/>
        <v/>
      </c>
      <c r="AU91" s="256" t="str">
        <f t="shared" ca="1" si="223"/>
        <v/>
      </c>
      <c r="AW91" s="254" t="str">
        <f t="shared" si="176"/>
        <v>Construction Loan Fees (Origination, Credit Enhancement, Application)</v>
      </c>
      <c r="AX91" s="58"/>
      <c r="AY91" s="58"/>
      <c r="AZ91" s="58"/>
      <c r="BA91" s="58"/>
      <c r="BB91" s="59"/>
      <c r="BC91" s="257"/>
      <c r="BD91" s="256" t="str">
        <f t="shared" ca="1" si="224"/>
        <v/>
      </c>
      <c r="BE91" s="256" t="str">
        <f t="shared" ca="1" si="225"/>
        <v/>
      </c>
      <c r="BG91" s="254" t="str">
        <f t="shared" si="177"/>
        <v>Construction Loan Fees (Origination, Credit Enhancement, Application)</v>
      </c>
      <c r="BH91" s="58"/>
      <c r="BI91" s="58"/>
      <c r="BJ91" s="58"/>
      <c r="BK91" s="58"/>
      <c r="BL91" s="59"/>
      <c r="BM91" s="257"/>
      <c r="BN91" s="256" t="str">
        <f t="shared" ca="1" si="226"/>
        <v/>
      </c>
      <c r="BO91" s="256" t="str">
        <f t="shared" ca="1" si="227"/>
        <v/>
      </c>
      <c r="BQ91" s="254" t="str">
        <f t="shared" si="178"/>
        <v>Construction Loan Fees (Origination, Credit Enhancement, Application)</v>
      </c>
      <c r="BR91" s="58"/>
      <c r="BS91" s="58"/>
      <c r="BT91" s="58"/>
      <c r="BU91" s="58"/>
      <c r="BV91" s="59"/>
      <c r="BW91" s="257"/>
      <c r="BX91" s="256" t="str">
        <f t="shared" ca="1" si="228"/>
        <v/>
      </c>
      <c r="BY91" s="256" t="str">
        <f t="shared" ca="1" si="229"/>
        <v/>
      </c>
      <c r="CA91" s="254" t="str">
        <f t="shared" si="179"/>
        <v>Construction Loan Fees (Origination, Credit Enhancement, Application)</v>
      </c>
      <c r="CB91" s="58"/>
      <c r="CC91" s="58"/>
      <c r="CD91" s="58"/>
      <c r="CE91" s="58"/>
      <c r="CF91" s="59"/>
      <c r="CG91" s="257"/>
      <c r="CH91" s="256" t="str">
        <f t="shared" ca="1" si="230"/>
        <v/>
      </c>
      <c r="CI91" s="256" t="str">
        <f t="shared" ca="1" si="231"/>
        <v/>
      </c>
      <c r="CK91" s="254" t="str">
        <f t="shared" si="180"/>
        <v>Construction Loan Fees (Origination, Credit Enhancement, Application)</v>
      </c>
      <c r="CL91" s="58"/>
      <c r="CM91" s="58"/>
      <c r="CN91" s="58"/>
      <c r="CO91" s="58"/>
      <c r="CP91" s="59"/>
      <c r="CQ91" s="257"/>
      <c r="CR91" s="256" t="str">
        <f t="shared" ca="1" si="232"/>
        <v/>
      </c>
      <c r="CS91" s="256" t="str">
        <f t="shared" ca="1" si="233"/>
        <v/>
      </c>
      <c r="CU91" s="254" t="str">
        <f t="shared" si="181"/>
        <v>Construction Loan Fees (Origination, Credit Enhancement, Application)</v>
      </c>
      <c r="CV91" s="58"/>
      <c r="CW91" s="58"/>
      <c r="CX91" s="58"/>
      <c r="CY91" s="58"/>
      <c r="CZ91" s="59"/>
      <c r="DA91" s="257"/>
      <c r="DB91" s="256" t="str">
        <f t="shared" ca="1" si="234"/>
        <v/>
      </c>
      <c r="DC91" s="256" t="str">
        <f t="shared" ca="1" si="235"/>
        <v/>
      </c>
    </row>
    <row r="92" spans="1:107" s="40" customFormat="1" x14ac:dyDescent="0.35">
      <c r="A92" s="67" t="s">
        <v>114</v>
      </c>
      <c r="B92" s="58"/>
      <c r="C92" s="58"/>
      <c r="D92" s="59"/>
      <c r="E92" s="255">
        <f t="shared" si="213"/>
        <v>0</v>
      </c>
      <c r="F92" s="256">
        <f t="shared" si="214"/>
        <v>0</v>
      </c>
      <c r="G92" s="256">
        <f t="shared" si="215"/>
        <v>0</v>
      </c>
      <c r="I92" s="254" t="str">
        <f t="shared" si="172"/>
        <v>Taxes During Construction</v>
      </c>
      <c r="J92" s="58"/>
      <c r="K92" s="58"/>
      <c r="L92" s="58"/>
      <c r="M92" s="58"/>
      <c r="N92" s="59"/>
      <c r="O92" s="257"/>
      <c r="P92" s="256">
        <f t="shared" ca="1" si="216"/>
        <v>0</v>
      </c>
      <c r="Q92" s="256">
        <f t="shared" ca="1" si="217"/>
        <v>0</v>
      </c>
      <c r="S92" s="254" t="str">
        <f t="shared" si="173"/>
        <v>Taxes During Construction</v>
      </c>
      <c r="T92" s="58"/>
      <c r="U92" s="58"/>
      <c r="V92" s="58"/>
      <c r="W92" s="58"/>
      <c r="X92" s="59"/>
      <c r="Y92" s="257"/>
      <c r="Z92" s="256">
        <f t="shared" ca="1" si="218"/>
        <v>0</v>
      </c>
      <c r="AA92" s="256">
        <f t="shared" ca="1" si="219"/>
        <v>0</v>
      </c>
      <c r="AC92" s="254" t="str">
        <f t="shared" si="174"/>
        <v>Taxes During Construction</v>
      </c>
      <c r="AD92" s="58"/>
      <c r="AE92" s="58"/>
      <c r="AF92" s="58"/>
      <c r="AG92" s="58"/>
      <c r="AH92" s="59"/>
      <c r="AI92" s="257"/>
      <c r="AJ92" s="256">
        <f t="shared" ca="1" si="220"/>
        <v>0</v>
      </c>
      <c r="AK92" s="256">
        <f t="shared" ca="1" si="221"/>
        <v>0</v>
      </c>
      <c r="AM92" s="254" t="str">
        <f t="shared" si="175"/>
        <v>Taxes During Construction</v>
      </c>
      <c r="AN92" s="58"/>
      <c r="AO92" s="58"/>
      <c r="AP92" s="58"/>
      <c r="AQ92" s="58"/>
      <c r="AR92" s="59"/>
      <c r="AS92" s="257"/>
      <c r="AT92" s="256" t="str">
        <f t="shared" ca="1" si="222"/>
        <v/>
      </c>
      <c r="AU92" s="256" t="str">
        <f t="shared" ca="1" si="223"/>
        <v/>
      </c>
      <c r="AW92" s="254" t="str">
        <f t="shared" si="176"/>
        <v>Taxes During Construction</v>
      </c>
      <c r="AX92" s="58"/>
      <c r="AY92" s="58"/>
      <c r="AZ92" s="58"/>
      <c r="BA92" s="58"/>
      <c r="BB92" s="59"/>
      <c r="BC92" s="257"/>
      <c r="BD92" s="256" t="str">
        <f t="shared" ca="1" si="224"/>
        <v/>
      </c>
      <c r="BE92" s="256" t="str">
        <f t="shared" ca="1" si="225"/>
        <v/>
      </c>
      <c r="BG92" s="254" t="str">
        <f t="shared" si="177"/>
        <v>Taxes During Construction</v>
      </c>
      <c r="BH92" s="58"/>
      <c r="BI92" s="58"/>
      <c r="BJ92" s="58"/>
      <c r="BK92" s="58"/>
      <c r="BL92" s="59"/>
      <c r="BM92" s="257"/>
      <c r="BN92" s="256" t="str">
        <f t="shared" ca="1" si="226"/>
        <v/>
      </c>
      <c r="BO92" s="256" t="str">
        <f t="shared" ca="1" si="227"/>
        <v/>
      </c>
      <c r="BQ92" s="254" t="str">
        <f t="shared" si="178"/>
        <v>Taxes During Construction</v>
      </c>
      <c r="BR92" s="58"/>
      <c r="BS92" s="58"/>
      <c r="BT92" s="58"/>
      <c r="BU92" s="58"/>
      <c r="BV92" s="59"/>
      <c r="BW92" s="257"/>
      <c r="BX92" s="256" t="str">
        <f t="shared" ca="1" si="228"/>
        <v/>
      </c>
      <c r="BY92" s="256" t="str">
        <f t="shared" ca="1" si="229"/>
        <v/>
      </c>
      <c r="CA92" s="254" t="str">
        <f t="shared" si="179"/>
        <v>Taxes During Construction</v>
      </c>
      <c r="CB92" s="58"/>
      <c r="CC92" s="58"/>
      <c r="CD92" s="58"/>
      <c r="CE92" s="58"/>
      <c r="CF92" s="59"/>
      <c r="CG92" s="257"/>
      <c r="CH92" s="256" t="str">
        <f t="shared" ca="1" si="230"/>
        <v/>
      </c>
      <c r="CI92" s="256" t="str">
        <f t="shared" ca="1" si="231"/>
        <v/>
      </c>
      <c r="CK92" s="254" t="str">
        <f t="shared" si="180"/>
        <v>Taxes During Construction</v>
      </c>
      <c r="CL92" s="58"/>
      <c r="CM92" s="58"/>
      <c r="CN92" s="58"/>
      <c r="CO92" s="58"/>
      <c r="CP92" s="59"/>
      <c r="CQ92" s="257"/>
      <c r="CR92" s="256" t="str">
        <f t="shared" ca="1" si="232"/>
        <v/>
      </c>
      <c r="CS92" s="256" t="str">
        <f t="shared" ca="1" si="233"/>
        <v/>
      </c>
      <c r="CU92" s="254" t="str">
        <f t="shared" si="181"/>
        <v>Taxes During Construction</v>
      </c>
      <c r="CV92" s="58"/>
      <c r="CW92" s="58"/>
      <c r="CX92" s="58"/>
      <c r="CY92" s="58"/>
      <c r="CZ92" s="59"/>
      <c r="DA92" s="257"/>
      <c r="DB92" s="256" t="str">
        <f t="shared" ca="1" si="234"/>
        <v/>
      </c>
      <c r="DC92" s="256" t="str">
        <f t="shared" ca="1" si="235"/>
        <v/>
      </c>
    </row>
    <row r="93" spans="1:107" s="40" customFormat="1" x14ac:dyDescent="0.35">
      <c r="A93" s="67" t="s">
        <v>115</v>
      </c>
      <c r="B93" s="58"/>
      <c r="C93" s="58"/>
      <c r="D93" s="59"/>
      <c r="E93" s="255">
        <f t="shared" si="213"/>
        <v>0</v>
      </c>
      <c r="F93" s="256">
        <f t="shared" si="214"/>
        <v>0</v>
      </c>
      <c r="G93" s="256">
        <f t="shared" si="215"/>
        <v>0</v>
      </c>
      <c r="I93" s="254" t="str">
        <f t="shared" si="172"/>
        <v>Insurance During Construction</v>
      </c>
      <c r="J93" s="58"/>
      <c r="K93" s="58"/>
      <c r="L93" s="58"/>
      <c r="M93" s="58"/>
      <c r="N93" s="59"/>
      <c r="O93" s="257"/>
      <c r="P93" s="256">
        <f t="shared" ca="1" si="216"/>
        <v>0</v>
      </c>
      <c r="Q93" s="256">
        <f t="shared" ca="1" si="217"/>
        <v>0</v>
      </c>
      <c r="S93" s="254" t="str">
        <f t="shared" si="173"/>
        <v>Insurance During Construction</v>
      </c>
      <c r="T93" s="58"/>
      <c r="U93" s="58"/>
      <c r="V93" s="58"/>
      <c r="W93" s="58"/>
      <c r="X93" s="59"/>
      <c r="Y93" s="257"/>
      <c r="Z93" s="256">
        <f t="shared" ca="1" si="218"/>
        <v>0</v>
      </c>
      <c r="AA93" s="256">
        <f t="shared" ca="1" si="219"/>
        <v>0</v>
      </c>
      <c r="AC93" s="254" t="str">
        <f t="shared" si="174"/>
        <v>Insurance During Construction</v>
      </c>
      <c r="AD93" s="58"/>
      <c r="AE93" s="58"/>
      <c r="AF93" s="58"/>
      <c r="AG93" s="58"/>
      <c r="AH93" s="59"/>
      <c r="AI93" s="257"/>
      <c r="AJ93" s="256">
        <f t="shared" ca="1" si="220"/>
        <v>0</v>
      </c>
      <c r="AK93" s="256">
        <f t="shared" ca="1" si="221"/>
        <v>0</v>
      </c>
      <c r="AM93" s="254" t="str">
        <f t="shared" si="175"/>
        <v>Insurance During Construction</v>
      </c>
      <c r="AN93" s="58"/>
      <c r="AO93" s="58"/>
      <c r="AP93" s="58"/>
      <c r="AQ93" s="58"/>
      <c r="AR93" s="59"/>
      <c r="AS93" s="257"/>
      <c r="AT93" s="256" t="str">
        <f t="shared" ca="1" si="222"/>
        <v/>
      </c>
      <c r="AU93" s="256" t="str">
        <f t="shared" ca="1" si="223"/>
        <v/>
      </c>
      <c r="AW93" s="254" t="str">
        <f t="shared" si="176"/>
        <v>Insurance During Construction</v>
      </c>
      <c r="AX93" s="58"/>
      <c r="AY93" s="58"/>
      <c r="AZ93" s="58"/>
      <c r="BA93" s="58"/>
      <c r="BB93" s="59"/>
      <c r="BC93" s="257"/>
      <c r="BD93" s="256" t="str">
        <f t="shared" ca="1" si="224"/>
        <v/>
      </c>
      <c r="BE93" s="256" t="str">
        <f t="shared" ca="1" si="225"/>
        <v/>
      </c>
      <c r="BG93" s="254" t="str">
        <f t="shared" si="177"/>
        <v>Insurance During Construction</v>
      </c>
      <c r="BH93" s="58"/>
      <c r="BI93" s="58"/>
      <c r="BJ93" s="58"/>
      <c r="BK93" s="58"/>
      <c r="BL93" s="59"/>
      <c r="BM93" s="257"/>
      <c r="BN93" s="256" t="str">
        <f t="shared" ca="1" si="226"/>
        <v/>
      </c>
      <c r="BO93" s="256" t="str">
        <f t="shared" ca="1" si="227"/>
        <v/>
      </c>
      <c r="BQ93" s="254" t="str">
        <f t="shared" si="178"/>
        <v>Insurance During Construction</v>
      </c>
      <c r="BR93" s="58"/>
      <c r="BS93" s="58"/>
      <c r="BT93" s="58"/>
      <c r="BU93" s="58"/>
      <c r="BV93" s="59"/>
      <c r="BW93" s="257"/>
      <c r="BX93" s="256" t="str">
        <f t="shared" ca="1" si="228"/>
        <v/>
      </c>
      <c r="BY93" s="256" t="str">
        <f t="shared" ca="1" si="229"/>
        <v/>
      </c>
      <c r="CA93" s="254" t="str">
        <f t="shared" si="179"/>
        <v>Insurance During Construction</v>
      </c>
      <c r="CB93" s="58"/>
      <c r="CC93" s="58"/>
      <c r="CD93" s="58"/>
      <c r="CE93" s="58"/>
      <c r="CF93" s="59"/>
      <c r="CG93" s="257"/>
      <c r="CH93" s="256" t="str">
        <f t="shared" ca="1" si="230"/>
        <v/>
      </c>
      <c r="CI93" s="256" t="str">
        <f t="shared" ca="1" si="231"/>
        <v/>
      </c>
      <c r="CK93" s="254" t="str">
        <f t="shared" si="180"/>
        <v>Insurance During Construction</v>
      </c>
      <c r="CL93" s="58"/>
      <c r="CM93" s="58"/>
      <c r="CN93" s="58"/>
      <c r="CO93" s="58"/>
      <c r="CP93" s="59"/>
      <c r="CQ93" s="257"/>
      <c r="CR93" s="256" t="str">
        <f t="shared" ca="1" si="232"/>
        <v/>
      </c>
      <c r="CS93" s="256" t="str">
        <f t="shared" ca="1" si="233"/>
        <v/>
      </c>
      <c r="CU93" s="254" t="str">
        <f t="shared" si="181"/>
        <v>Insurance During Construction</v>
      </c>
      <c r="CV93" s="58"/>
      <c r="CW93" s="58"/>
      <c r="CX93" s="58"/>
      <c r="CY93" s="58"/>
      <c r="CZ93" s="59"/>
      <c r="DA93" s="257"/>
      <c r="DB93" s="256" t="str">
        <f t="shared" ca="1" si="234"/>
        <v/>
      </c>
      <c r="DC93" s="256" t="str">
        <f t="shared" ca="1" si="235"/>
        <v/>
      </c>
    </row>
    <row r="94" spans="1:107" s="40" customFormat="1" x14ac:dyDescent="0.35">
      <c r="A94" s="67" t="s">
        <v>70</v>
      </c>
      <c r="B94" s="58"/>
      <c r="C94" s="58"/>
      <c r="D94" s="59"/>
      <c r="E94" s="255">
        <f t="shared" si="213"/>
        <v>0</v>
      </c>
      <c r="F94" s="256">
        <f t="shared" si="214"/>
        <v>0</v>
      </c>
      <c r="G94" s="256">
        <f t="shared" si="215"/>
        <v>0</v>
      </c>
      <c r="I94" s="254" t="str">
        <f t="shared" si="172"/>
        <v>Title Insurance</v>
      </c>
      <c r="J94" s="58"/>
      <c r="K94" s="58"/>
      <c r="L94" s="58"/>
      <c r="M94" s="58"/>
      <c r="N94" s="59"/>
      <c r="O94" s="257"/>
      <c r="P94" s="256">
        <f t="shared" ca="1" si="216"/>
        <v>0</v>
      </c>
      <c r="Q94" s="256">
        <f t="shared" ca="1" si="217"/>
        <v>0</v>
      </c>
      <c r="S94" s="254" t="str">
        <f t="shared" si="173"/>
        <v>Title Insurance</v>
      </c>
      <c r="T94" s="58"/>
      <c r="U94" s="58"/>
      <c r="V94" s="58"/>
      <c r="W94" s="58"/>
      <c r="X94" s="59"/>
      <c r="Y94" s="257"/>
      <c r="Z94" s="256">
        <f t="shared" ca="1" si="218"/>
        <v>0</v>
      </c>
      <c r="AA94" s="256">
        <f t="shared" ca="1" si="219"/>
        <v>0</v>
      </c>
      <c r="AC94" s="254" t="str">
        <f t="shared" si="174"/>
        <v>Title Insurance</v>
      </c>
      <c r="AD94" s="58"/>
      <c r="AE94" s="58"/>
      <c r="AF94" s="58"/>
      <c r="AG94" s="58"/>
      <c r="AH94" s="59"/>
      <c r="AI94" s="257"/>
      <c r="AJ94" s="256">
        <f t="shared" ca="1" si="220"/>
        <v>0</v>
      </c>
      <c r="AK94" s="256">
        <f t="shared" ca="1" si="221"/>
        <v>0</v>
      </c>
      <c r="AM94" s="254" t="str">
        <f t="shared" si="175"/>
        <v>Title Insurance</v>
      </c>
      <c r="AN94" s="58"/>
      <c r="AO94" s="58"/>
      <c r="AP94" s="58"/>
      <c r="AQ94" s="58"/>
      <c r="AR94" s="59"/>
      <c r="AS94" s="257"/>
      <c r="AT94" s="256" t="str">
        <f t="shared" ca="1" si="222"/>
        <v/>
      </c>
      <c r="AU94" s="256" t="str">
        <f t="shared" ca="1" si="223"/>
        <v/>
      </c>
      <c r="AW94" s="254" t="str">
        <f t="shared" si="176"/>
        <v>Title Insurance</v>
      </c>
      <c r="AX94" s="58"/>
      <c r="AY94" s="58"/>
      <c r="AZ94" s="58"/>
      <c r="BA94" s="58"/>
      <c r="BB94" s="59"/>
      <c r="BC94" s="257"/>
      <c r="BD94" s="256" t="str">
        <f t="shared" ca="1" si="224"/>
        <v/>
      </c>
      <c r="BE94" s="256" t="str">
        <f t="shared" ca="1" si="225"/>
        <v/>
      </c>
      <c r="BG94" s="254" t="str">
        <f t="shared" si="177"/>
        <v>Title Insurance</v>
      </c>
      <c r="BH94" s="58"/>
      <c r="BI94" s="58"/>
      <c r="BJ94" s="58"/>
      <c r="BK94" s="58"/>
      <c r="BL94" s="59"/>
      <c r="BM94" s="257"/>
      <c r="BN94" s="256" t="str">
        <f t="shared" ca="1" si="226"/>
        <v/>
      </c>
      <c r="BO94" s="256" t="str">
        <f t="shared" ca="1" si="227"/>
        <v/>
      </c>
      <c r="BQ94" s="254" t="str">
        <f t="shared" si="178"/>
        <v>Title Insurance</v>
      </c>
      <c r="BR94" s="58"/>
      <c r="BS94" s="58"/>
      <c r="BT94" s="58"/>
      <c r="BU94" s="58"/>
      <c r="BV94" s="59"/>
      <c r="BW94" s="257"/>
      <c r="BX94" s="256" t="str">
        <f t="shared" ca="1" si="228"/>
        <v/>
      </c>
      <c r="BY94" s="256" t="str">
        <f t="shared" ca="1" si="229"/>
        <v/>
      </c>
      <c r="CA94" s="254" t="str">
        <f t="shared" si="179"/>
        <v>Title Insurance</v>
      </c>
      <c r="CB94" s="58"/>
      <c r="CC94" s="58"/>
      <c r="CD94" s="58"/>
      <c r="CE94" s="58"/>
      <c r="CF94" s="59"/>
      <c r="CG94" s="257"/>
      <c r="CH94" s="256" t="str">
        <f t="shared" ca="1" si="230"/>
        <v/>
      </c>
      <c r="CI94" s="256" t="str">
        <f t="shared" ca="1" si="231"/>
        <v/>
      </c>
      <c r="CK94" s="254" t="str">
        <f t="shared" si="180"/>
        <v>Title Insurance</v>
      </c>
      <c r="CL94" s="58"/>
      <c r="CM94" s="58"/>
      <c r="CN94" s="58"/>
      <c r="CO94" s="58"/>
      <c r="CP94" s="59"/>
      <c r="CQ94" s="257"/>
      <c r="CR94" s="256" t="str">
        <f t="shared" ca="1" si="232"/>
        <v/>
      </c>
      <c r="CS94" s="256" t="str">
        <f t="shared" ca="1" si="233"/>
        <v/>
      </c>
      <c r="CU94" s="254" t="str">
        <f t="shared" si="181"/>
        <v>Title Insurance</v>
      </c>
      <c r="CV94" s="58"/>
      <c r="CW94" s="58"/>
      <c r="CX94" s="58"/>
      <c r="CY94" s="58"/>
      <c r="CZ94" s="59"/>
      <c r="DA94" s="257"/>
      <c r="DB94" s="256" t="str">
        <f t="shared" ca="1" si="234"/>
        <v/>
      </c>
      <c r="DC94" s="256" t="str">
        <f t="shared" ca="1" si="235"/>
        <v/>
      </c>
    </row>
    <row r="95" spans="1:107" s="40" customFormat="1" x14ac:dyDescent="0.35">
      <c r="A95" s="62" t="s">
        <v>116</v>
      </c>
      <c r="B95" s="63"/>
      <c r="C95" s="63"/>
      <c r="D95" s="68"/>
      <c r="E95" s="255">
        <f t="shared" si="213"/>
        <v>0</v>
      </c>
      <c r="F95" s="256">
        <f t="shared" si="214"/>
        <v>0</v>
      </c>
      <c r="G95" s="256">
        <f t="shared" si="215"/>
        <v>0</v>
      </c>
      <c r="I95" s="72" t="str">
        <f t="shared" si="172"/>
        <v>Recording</v>
      </c>
      <c r="J95" s="63"/>
      <c r="K95" s="63"/>
      <c r="L95" s="63"/>
      <c r="M95" s="63"/>
      <c r="N95" s="68"/>
      <c r="O95" s="257"/>
      <c r="P95" s="256">
        <f t="shared" ca="1" si="216"/>
        <v>0</v>
      </c>
      <c r="Q95" s="256">
        <f t="shared" ca="1" si="217"/>
        <v>0</v>
      </c>
      <c r="S95" s="72" t="str">
        <f t="shared" si="173"/>
        <v>Recording</v>
      </c>
      <c r="T95" s="63"/>
      <c r="U95" s="63"/>
      <c r="V95" s="63"/>
      <c r="W95" s="63"/>
      <c r="X95" s="68"/>
      <c r="Y95" s="257"/>
      <c r="Z95" s="256">
        <f t="shared" ca="1" si="218"/>
        <v>0</v>
      </c>
      <c r="AA95" s="256">
        <f t="shared" ca="1" si="219"/>
        <v>0</v>
      </c>
      <c r="AC95" s="72" t="str">
        <f t="shared" si="174"/>
        <v>Recording</v>
      </c>
      <c r="AD95" s="63"/>
      <c r="AE95" s="63"/>
      <c r="AF95" s="63"/>
      <c r="AG95" s="63"/>
      <c r="AH95" s="68"/>
      <c r="AI95" s="257"/>
      <c r="AJ95" s="256">
        <f t="shared" ca="1" si="220"/>
        <v>0</v>
      </c>
      <c r="AK95" s="256">
        <f t="shared" ca="1" si="221"/>
        <v>0</v>
      </c>
      <c r="AM95" s="72" t="str">
        <f t="shared" si="175"/>
        <v>Recording</v>
      </c>
      <c r="AN95" s="63"/>
      <c r="AO95" s="63"/>
      <c r="AP95" s="63"/>
      <c r="AQ95" s="63"/>
      <c r="AR95" s="68"/>
      <c r="AS95" s="257"/>
      <c r="AT95" s="256" t="str">
        <f t="shared" ca="1" si="222"/>
        <v/>
      </c>
      <c r="AU95" s="256" t="str">
        <f t="shared" ca="1" si="223"/>
        <v/>
      </c>
      <c r="AW95" s="72" t="str">
        <f t="shared" si="176"/>
        <v>Recording</v>
      </c>
      <c r="AX95" s="63"/>
      <c r="AY95" s="63"/>
      <c r="AZ95" s="63"/>
      <c r="BA95" s="63"/>
      <c r="BB95" s="68"/>
      <c r="BC95" s="257"/>
      <c r="BD95" s="256" t="str">
        <f t="shared" ca="1" si="224"/>
        <v/>
      </c>
      <c r="BE95" s="256" t="str">
        <f t="shared" ca="1" si="225"/>
        <v/>
      </c>
      <c r="BG95" s="72" t="str">
        <f t="shared" si="177"/>
        <v>Recording</v>
      </c>
      <c r="BH95" s="63"/>
      <c r="BI95" s="63"/>
      <c r="BJ95" s="63"/>
      <c r="BK95" s="63"/>
      <c r="BL95" s="68"/>
      <c r="BM95" s="257"/>
      <c r="BN95" s="256" t="str">
        <f t="shared" ca="1" si="226"/>
        <v/>
      </c>
      <c r="BO95" s="256" t="str">
        <f t="shared" ca="1" si="227"/>
        <v/>
      </c>
      <c r="BQ95" s="72" t="str">
        <f t="shared" si="178"/>
        <v>Recording</v>
      </c>
      <c r="BR95" s="63"/>
      <c r="BS95" s="63"/>
      <c r="BT95" s="63"/>
      <c r="BU95" s="63"/>
      <c r="BV95" s="68"/>
      <c r="BW95" s="257"/>
      <c r="BX95" s="256" t="str">
        <f t="shared" ca="1" si="228"/>
        <v/>
      </c>
      <c r="BY95" s="256" t="str">
        <f t="shared" ca="1" si="229"/>
        <v/>
      </c>
      <c r="CA95" s="72" t="str">
        <f t="shared" si="179"/>
        <v>Recording</v>
      </c>
      <c r="CB95" s="63"/>
      <c r="CC95" s="63"/>
      <c r="CD95" s="63"/>
      <c r="CE95" s="63"/>
      <c r="CF95" s="68"/>
      <c r="CG95" s="257"/>
      <c r="CH95" s="256" t="str">
        <f t="shared" ca="1" si="230"/>
        <v/>
      </c>
      <c r="CI95" s="256" t="str">
        <f t="shared" ca="1" si="231"/>
        <v/>
      </c>
      <c r="CK95" s="72" t="str">
        <f t="shared" si="180"/>
        <v>Recording</v>
      </c>
      <c r="CL95" s="63"/>
      <c r="CM95" s="63"/>
      <c r="CN95" s="63"/>
      <c r="CO95" s="63"/>
      <c r="CP95" s="68"/>
      <c r="CQ95" s="257"/>
      <c r="CR95" s="256" t="str">
        <f t="shared" ca="1" si="232"/>
        <v/>
      </c>
      <c r="CS95" s="256" t="str">
        <f t="shared" ca="1" si="233"/>
        <v/>
      </c>
      <c r="CU95" s="72" t="str">
        <f t="shared" si="181"/>
        <v>Recording</v>
      </c>
      <c r="CV95" s="63"/>
      <c r="CW95" s="63"/>
      <c r="CX95" s="63"/>
      <c r="CY95" s="63"/>
      <c r="CZ95" s="68"/>
      <c r="DA95" s="257"/>
      <c r="DB95" s="256" t="str">
        <f t="shared" ca="1" si="234"/>
        <v/>
      </c>
      <c r="DC95" s="256" t="str">
        <f t="shared" ca="1" si="235"/>
        <v/>
      </c>
    </row>
    <row r="96" spans="1:107" s="40" customFormat="1" x14ac:dyDescent="0.35">
      <c r="A96" s="62" t="s">
        <v>117</v>
      </c>
      <c r="B96" s="63"/>
      <c r="C96" s="63"/>
      <c r="D96" s="68"/>
      <c r="E96" s="255">
        <f t="shared" si="213"/>
        <v>0</v>
      </c>
      <c r="F96" s="256">
        <f t="shared" si="214"/>
        <v>0</v>
      </c>
      <c r="G96" s="256">
        <f t="shared" si="215"/>
        <v>0</v>
      </c>
      <c r="I96" s="72" t="str">
        <f t="shared" si="172"/>
        <v>Construction Monitoring Fee</v>
      </c>
      <c r="J96" s="63"/>
      <c r="K96" s="63"/>
      <c r="L96" s="63"/>
      <c r="M96" s="63"/>
      <c r="N96" s="68"/>
      <c r="O96" s="257"/>
      <c r="P96" s="256">
        <f t="shared" ca="1" si="216"/>
        <v>0</v>
      </c>
      <c r="Q96" s="256">
        <f t="shared" ca="1" si="217"/>
        <v>0</v>
      </c>
      <c r="S96" s="72" t="str">
        <f t="shared" si="173"/>
        <v>Construction Monitoring Fee</v>
      </c>
      <c r="T96" s="63"/>
      <c r="U96" s="63"/>
      <c r="V96" s="63"/>
      <c r="W96" s="63"/>
      <c r="X96" s="68"/>
      <c r="Y96" s="257"/>
      <c r="Z96" s="256">
        <f t="shared" ca="1" si="218"/>
        <v>0</v>
      </c>
      <c r="AA96" s="256">
        <f t="shared" ca="1" si="219"/>
        <v>0</v>
      </c>
      <c r="AC96" s="72" t="str">
        <f t="shared" si="174"/>
        <v>Construction Monitoring Fee</v>
      </c>
      <c r="AD96" s="63"/>
      <c r="AE96" s="63"/>
      <c r="AF96" s="63"/>
      <c r="AG96" s="63"/>
      <c r="AH96" s="68"/>
      <c r="AI96" s="257"/>
      <c r="AJ96" s="256">
        <f t="shared" ca="1" si="220"/>
        <v>0</v>
      </c>
      <c r="AK96" s="256">
        <f t="shared" ca="1" si="221"/>
        <v>0</v>
      </c>
      <c r="AM96" s="72" t="str">
        <f t="shared" si="175"/>
        <v>Construction Monitoring Fee</v>
      </c>
      <c r="AN96" s="63"/>
      <c r="AO96" s="63"/>
      <c r="AP96" s="63"/>
      <c r="AQ96" s="63"/>
      <c r="AR96" s="68"/>
      <c r="AS96" s="257"/>
      <c r="AT96" s="256" t="str">
        <f t="shared" ca="1" si="222"/>
        <v/>
      </c>
      <c r="AU96" s="256" t="str">
        <f t="shared" ca="1" si="223"/>
        <v/>
      </c>
      <c r="AW96" s="72" t="str">
        <f t="shared" si="176"/>
        <v>Construction Monitoring Fee</v>
      </c>
      <c r="AX96" s="63"/>
      <c r="AY96" s="63"/>
      <c r="AZ96" s="63"/>
      <c r="BA96" s="63"/>
      <c r="BB96" s="68"/>
      <c r="BC96" s="257"/>
      <c r="BD96" s="256" t="str">
        <f t="shared" ca="1" si="224"/>
        <v/>
      </c>
      <c r="BE96" s="256" t="str">
        <f t="shared" ca="1" si="225"/>
        <v/>
      </c>
      <c r="BG96" s="72" t="str">
        <f t="shared" si="177"/>
        <v>Construction Monitoring Fee</v>
      </c>
      <c r="BH96" s="63"/>
      <c r="BI96" s="63"/>
      <c r="BJ96" s="63"/>
      <c r="BK96" s="63"/>
      <c r="BL96" s="68"/>
      <c r="BM96" s="257"/>
      <c r="BN96" s="256" t="str">
        <f t="shared" ca="1" si="226"/>
        <v/>
      </c>
      <c r="BO96" s="256" t="str">
        <f t="shared" ca="1" si="227"/>
        <v/>
      </c>
      <c r="BQ96" s="72" t="str">
        <f t="shared" si="178"/>
        <v>Construction Monitoring Fee</v>
      </c>
      <c r="BR96" s="63"/>
      <c r="BS96" s="63"/>
      <c r="BT96" s="63"/>
      <c r="BU96" s="63"/>
      <c r="BV96" s="68"/>
      <c r="BW96" s="257"/>
      <c r="BX96" s="256" t="str">
        <f t="shared" ca="1" si="228"/>
        <v/>
      </c>
      <c r="BY96" s="256" t="str">
        <f t="shared" ca="1" si="229"/>
        <v/>
      </c>
      <c r="CA96" s="72" t="str">
        <f t="shared" si="179"/>
        <v>Construction Monitoring Fee</v>
      </c>
      <c r="CB96" s="63"/>
      <c r="CC96" s="63"/>
      <c r="CD96" s="63"/>
      <c r="CE96" s="63"/>
      <c r="CF96" s="68"/>
      <c r="CG96" s="257"/>
      <c r="CH96" s="256" t="str">
        <f t="shared" ca="1" si="230"/>
        <v/>
      </c>
      <c r="CI96" s="256" t="str">
        <f t="shared" ca="1" si="231"/>
        <v/>
      </c>
      <c r="CK96" s="72" t="str">
        <f t="shared" si="180"/>
        <v>Construction Monitoring Fee</v>
      </c>
      <c r="CL96" s="63"/>
      <c r="CM96" s="63"/>
      <c r="CN96" s="63"/>
      <c r="CO96" s="63"/>
      <c r="CP96" s="68"/>
      <c r="CQ96" s="257"/>
      <c r="CR96" s="256" t="str">
        <f t="shared" ca="1" si="232"/>
        <v/>
      </c>
      <c r="CS96" s="256" t="str">
        <f t="shared" ca="1" si="233"/>
        <v/>
      </c>
      <c r="CU96" s="72" t="str">
        <f t="shared" si="181"/>
        <v>Construction Monitoring Fee</v>
      </c>
      <c r="CV96" s="63"/>
      <c r="CW96" s="63"/>
      <c r="CX96" s="63"/>
      <c r="CY96" s="63"/>
      <c r="CZ96" s="68"/>
      <c r="DA96" s="257"/>
      <c r="DB96" s="256" t="str">
        <f t="shared" ca="1" si="234"/>
        <v/>
      </c>
      <c r="DC96" s="256" t="str">
        <f t="shared" ca="1" si="235"/>
        <v/>
      </c>
    </row>
    <row r="97" spans="1:107" s="40" customFormat="1" x14ac:dyDescent="0.35">
      <c r="A97" s="62" t="s">
        <v>118</v>
      </c>
      <c r="B97" s="63"/>
      <c r="C97" s="63"/>
      <c r="D97" s="68"/>
      <c r="E97" s="255">
        <f t="shared" si="213"/>
        <v>0</v>
      </c>
      <c r="F97" s="256">
        <f t="shared" si="214"/>
        <v>0</v>
      </c>
      <c r="G97" s="256">
        <f t="shared" si="215"/>
        <v>0</v>
      </c>
      <c r="I97" s="72" t="str">
        <f t="shared" si="172"/>
        <v>Permanent Loan Fees (Origination, Reservation, Credit Enhancement)</v>
      </c>
      <c r="J97" s="63"/>
      <c r="K97" s="63"/>
      <c r="L97" s="63"/>
      <c r="M97" s="63"/>
      <c r="N97" s="68"/>
      <c r="O97" s="257"/>
      <c r="P97" s="256">
        <f t="shared" ca="1" si="216"/>
        <v>0</v>
      </c>
      <c r="Q97" s="256">
        <f t="shared" ca="1" si="217"/>
        <v>0</v>
      </c>
      <c r="S97" s="72" t="str">
        <f t="shared" si="173"/>
        <v>Permanent Loan Fees (Origination, Reservation, Credit Enhancement)</v>
      </c>
      <c r="T97" s="63"/>
      <c r="U97" s="63"/>
      <c r="V97" s="63"/>
      <c r="W97" s="63"/>
      <c r="X97" s="68"/>
      <c r="Y97" s="257"/>
      <c r="Z97" s="256">
        <f t="shared" ca="1" si="218"/>
        <v>0</v>
      </c>
      <c r="AA97" s="256">
        <f t="shared" ca="1" si="219"/>
        <v>0</v>
      </c>
      <c r="AC97" s="72" t="str">
        <f t="shared" si="174"/>
        <v>Permanent Loan Fees (Origination, Reservation, Credit Enhancement)</v>
      </c>
      <c r="AD97" s="63"/>
      <c r="AE97" s="63"/>
      <c r="AF97" s="63"/>
      <c r="AG97" s="63"/>
      <c r="AH97" s="68"/>
      <c r="AI97" s="257"/>
      <c r="AJ97" s="256">
        <f t="shared" ca="1" si="220"/>
        <v>0</v>
      </c>
      <c r="AK97" s="256">
        <f t="shared" ca="1" si="221"/>
        <v>0</v>
      </c>
      <c r="AM97" s="72" t="str">
        <f t="shared" si="175"/>
        <v>Permanent Loan Fees (Origination, Reservation, Credit Enhancement)</v>
      </c>
      <c r="AN97" s="63"/>
      <c r="AO97" s="63"/>
      <c r="AP97" s="63"/>
      <c r="AQ97" s="63"/>
      <c r="AR97" s="68"/>
      <c r="AS97" s="257"/>
      <c r="AT97" s="256" t="str">
        <f t="shared" ca="1" si="222"/>
        <v/>
      </c>
      <c r="AU97" s="256" t="str">
        <f t="shared" ca="1" si="223"/>
        <v/>
      </c>
      <c r="AW97" s="72" t="str">
        <f t="shared" si="176"/>
        <v>Permanent Loan Fees (Origination, Reservation, Credit Enhancement)</v>
      </c>
      <c r="AX97" s="63"/>
      <c r="AY97" s="63"/>
      <c r="AZ97" s="63"/>
      <c r="BA97" s="63"/>
      <c r="BB97" s="68"/>
      <c r="BC97" s="257"/>
      <c r="BD97" s="256" t="str">
        <f t="shared" ca="1" si="224"/>
        <v/>
      </c>
      <c r="BE97" s="256" t="str">
        <f t="shared" ca="1" si="225"/>
        <v/>
      </c>
      <c r="BG97" s="72" t="str">
        <f t="shared" si="177"/>
        <v>Permanent Loan Fees (Origination, Reservation, Credit Enhancement)</v>
      </c>
      <c r="BH97" s="63"/>
      <c r="BI97" s="63"/>
      <c r="BJ97" s="63"/>
      <c r="BK97" s="63"/>
      <c r="BL97" s="68"/>
      <c r="BM97" s="257"/>
      <c r="BN97" s="256" t="str">
        <f t="shared" ca="1" si="226"/>
        <v/>
      </c>
      <c r="BO97" s="256" t="str">
        <f t="shared" ca="1" si="227"/>
        <v/>
      </c>
      <c r="BQ97" s="72" t="str">
        <f t="shared" si="178"/>
        <v>Permanent Loan Fees (Origination, Reservation, Credit Enhancement)</v>
      </c>
      <c r="BR97" s="63"/>
      <c r="BS97" s="63"/>
      <c r="BT97" s="63"/>
      <c r="BU97" s="63"/>
      <c r="BV97" s="68"/>
      <c r="BW97" s="257"/>
      <c r="BX97" s="256" t="str">
        <f t="shared" ca="1" si="228"/>
        <v/>
      </c>
      <c r="BY97" s="256" t="str">
        <f t="shared" ca="1" si="229"/>
        <v/>
      </c>
      <c r="CA97" s="72" t="str">
        <f t="shared" si="179"/>
        <v>Permanent Loan Fees (Origination, Reservation, Credit Enhancement)</v>
      </c>
      <c r="CB97" s="63"/>
      <c r="CC97" s="63"/>
      <c r="CD97" s="63"/>
      <c r="CE97" s="63"/>
      <c r="CF97" s="68"/>
      <c r="CG97" s="257"/>
      <c r="CH97" s="256" t="str">
        <f t="shared" ca="1" si="230"/>
        <v/>
      </c>
      <c r="CI97" s="256" t="str">
        <f t="shared" ca="1" si="231"/>
        <v/>
      </c>
      <c r="CK97" s="72" t="str">
        <f t="shared" si="180"/>
        <v>Permanent Loan Fees (Origination, Reservation, Credit Enhancement)</v>
      </c>
      <c r="CL97" s="63"/>
      <c r="CM97" s="63"/>
      <c r="CN97" s="63"/>
      <c r="CO97" s="63"/>
      <c r="CP97" s="68"/>
      <c r="CQ97" s="257"/>
      <c r="CR97" s="256" t="str">
        <f t="shared" ca="1" si="232"/>
        <v/>
      </c>
      <c r="CS97" s="256" t="str">
        <f t="shared" ca="1" si="233"/>
        <v/>
      </c>
      <c r="CU97" s="72" t="str">
        <f t="shared" si="181"/>
        <v>Permanent Loan Fees (Origination, Reservation, Credit Enhancement)</v>
      </c>
      <c r="CV97" s="63"/>
      <c r="CW97" s="63"/>
      <c r="CX97" s="63"/>
      <c r="CY97" s="63"/>
      <c r="CZ97" s="68"/>
      <c r="DA97" s="257"/>
      <c r="DB97" s="256" t="str">
        <f t="shared" ca="1" si="234"/>
        <v/>
      </c>
      <c r="DC97" s="256" t="str">
        <f t="shared" ca="1" si="235"/>
        <v/>
      </c>
    </row>
    <row r="98" spans="1:107" s="40" customFormat="1" x14ac:dyDescent="0.35">
      <c r="A98" s="254" t="s">
        <v>56</v>
      </c>
      <c r="B98" s="37"/>
      <c r="C98" s="37"/>
      <c r="D98" s="68"/>
      <c r="E98" s="255">
        <f t="shared" si="213"/>
        <v>0</v>
      </c>
      <c r="F98" s="256">
        <f t="shared" si="214"/>
        <v>0</v>
      </c>
      <c r="G98" s="256">
        <f t="shared" si="215"/>
        <v>0</v>
      </c>
      <c r="I98" s="254" t="str">
        <f t="shared" si="172"/>
        <v>Other:</v>
      </c>
      <c r="J98" s="308"/>
      <c r="K98" s="308"/>
      <c r="L98" s="63"/>
      <c r="M98" s="63"/>
      <c r="N98" s="68"/>
      <c r="O98" s="257"/>
      <c r="P98" s="256">
        <f t="shared" ca="1" si="216"/>
        <v>0</v>
      </c>
      <c r="Q98" s="256">
        <f t="shared" ca="1" si="217"/>
        <v>0</v>
      </c>
      <c r="S98" s="254" t="str">
        <f t="shared" si="173"/>
        <v>Other:</v>
      </c>
      <c r="T98" s="308"/>
      <c r="U98" s="308"/>
      <c r="V98" s="63"/>
      <c r="W98" s="63"/>
      <c r="X98" s="68"/>
      <c r="Y98" s="257"/>
      <c r="Z98" s="256">
        <f t="shared" ca="1" si="218"/>
        <v>0</v>
      </c>
      <c r="AA98" s="256">
        <f t="shared" ca="1" si="219"/>
        <v>0</v>
      </c>
      <c r="AC98" s="254" t="str">
        <f t="shared" si="174"/>
        <v>Other:</v>
      </c>
      <c r="AD98" s="308"/>
      <c r="AE98" s="308"/>
      <c r="AF98" s="63"/>
      <c r="AG98" s="63"/>
      <c r="AH98" s="68"/>
      <c r="AI98" s="257"/>
      <c r="AJ98" s="256">
        <f t="shared" ca="1" si="220"/>
        <v>0</v>
      </c>
      <c r="AK98" s="256">
        <f t="shared" ca="1" si="221"/>
        <v>0</v>
      </c>
      <c r="AM98" s="254" t="str">
        <f t="shared" si="175"/>
        <v>Other:</v>
      </c>
      <c r="AN98" s="308"/>
      <c r="AO98" s="308"/>
      <c r="AP98" s="63"/>
      <c r="AQ98" s="63"/>
      <c r="AR98" s="68"/>
      <c r="AS98" s="257"/>
      <c r="AT98" s="256" t="str">
        <f t="shared" ca="1" si="222"/>
        <v/>
      </c>
      <c r="AU98" s="256" t="str">
        <f t="shared" ca="1" si="223"/>
        <v/>
      </c>
      <c r="AW98" s="254" t="str">
        <f t="shared" si="176"/>
        <v>Other:</v>
      </c>
      <c r="AX98" s="308"/>
      <c r="AY98" s="308"/>
      <c r="AZ98" s="63"/>
      <c r="BA98" s="63"/>
      <c r="BB98" s="68"/>
      <c r="BC98" s="257"/>
      <c r="BD98" s="256" t="str">
        <f t="shared" ca="1" si="224"/>
        <v/>
      </c>
      <c r="BE98" s="256" t="str">
        <f t="shared" ca="1" si="225"/>
        <v/>
      </c>
      <c r="BG98" s="254" t="str">
        <f t="shared" si="177"/>
        <v>Other:</v>
      </c>
      <c r="BH98" s="308"/>
      <c r="BI98" s="308"/>
      <c r="BJ98" s="63"/>
      <c r="BK98" s="63"/>
      <c r="BL98" s="68"/>
      <c r="BM98" s="257"/>
      <c r="BN98" s="256" t="str">
        <f t="shared" ca="1" si="226"/>
        <v/>
      </c>
      <c r="BO98" s="256" t="str">
        <f t="shared" ca="1" si="227"/>
        <v/>
      </c>
      <c r="BQ98" s="254" t="str">
        <f t="shared" si="178"/>
        <v>Other:</v>
      </c>
      <c r="BR98" s="308"/>
      <c r="BS98" s="308"/>
      <c r="BT98" s="63"/>
      <c r="BU98" s="63"/>
      <c r="BV98" s="68"/>
      <c r="BW98" s="257"/>
      <c r="BX98" s="256" t="str">
        <f t="shared" ca="1" si="228"/>
        <v/>
      </c>
      <c r="BY98" s="256" t="str">
        <f t="shared" ca="1" si="229"/>
        <v/>
      </c>
      <c r="CA98" s="254" t="str">
        <f t="shared" si="179"/>
        <v>Other:</v>
      </c>
      <c r="CB98" s="308"/>
      <c r="CC98" s="308"/>
      <c r="CD98" s="63"/>
      <c r="CE98" s="63"/>
      <c r="CF98" s="68"/>
      <c r="CG98" s="257"/>
      <c r="CH98" s="256" t="str">
        <f t="shared" ca="1" si="230"/>
        <v/>
      </c>
      <c r="CI98" s="256" t="str">
        <f t="shared" ca="1" si="231"/>
        <v/>
      </c>
      <c r="CK98" s="254" t="str">
        <f t="shared" si="180"/>
        <v>Other:</v>
      </c>
      <c r="CL98" s="308"/>
      <c r="CM98" s="308"/>
      <c r="CN98" s="63"/>
      <c r="CO98" s="63"/>
      <c r="CP98" s="68"/>
      <c r="CQ98" s="257"/>
      <c r="CR98" s="256" t="str">
        <f t="shared" ca="1" si="232"/>
        <v/>
      </c>
      <c r="CS98" s="256" t="str">
        <f t="shared" ca="1" si="233"/>
        <v/>
      </c>
      <c r="CU98" s="254" t="str">
        <f t="shared" si="181"/>
        <v>Other:</v>
      </c>
      <c r="CV98" s="308"/>
      <c r="CW98" s="308"/>
      <c r="CX98" s="63"/>
      <c r="CY98" s="63"/>
      <c r="CZ98" s="68"/>
      <c r="DA98" s="257"/>
      <c r="DB98" s="256" t="str">
        <f t="shared" ca="1" si="234"/>
        <v/>
      </c>
      <c r="DC98" s="256" t="str">
        <f t="shared" ca="1" si="235"/>
        <v/>
      </c>
    </row>
    <row r="99" spans="1:107" s="40" customFormat="1" x14ac:dyDescent="0.35">
      <c r="A99" s="254" t="s">
        <v>57</v>
      </c>
      <c r="B99" s="37"/>
      <c r="C99" s="37"/>
      <c r="D99" s="68"/>
      <c r="E99" s="255">
        <f t="shared" si="213"/>
        <v>0</v>
      </c>
      <c r="F99" s="256">
        <f t="shared" si="214"/>
        <v>0</v>
      </c>
      <c r="G99" s="256">
        <f t="shared" si="215"/>
        <v>0</v>
      </c>
      <c r="I99" s="254" t="str">
        <f t="shared" si="172"/>
        <v xml:space="preserve">Other: </v>
      </c>
      <c r="J99" s="308"/>
      <c r="K99" s="308"/>
      <c r="L99" s="63"/>
      <c r="M99" s="63"/>
      <c r="N99" s="68"/>
      <c r="O99" s="257"/>
      <c r="P99" s="256">
        <f t="shared" ca="1" si="216"/>
        <v>0</v>
      </c>
      <c r="Q99" s="256">
        <f t="shared" ca="1" si="217"/>
        <v>0</v>
      </c>
      <c r="S99" s="254" t="str">
        <f t="shared" si="173"/>
        <v xml:space="preserve">Other: </v>
      </c>
      <c r="T99" s="308"/>
      <c r="U99" s="308"/>
      <c r="V99" s="63"/>
      <c r="W99" s="63"/>
      <c r="X99" s="68"/>
      <c r="Y99" s="257"/>
      <c r="Z99" s="256">
        <f t="shared" ca="1" si="218"/>
        <v>0</v>
      </c>
      <c r="AA99" s="256">
        <f t="shared" ca="1" si="219"/>
        <v>0</v>
      </c>
      <c r="AC99" s="254" t="str">
        <f t="shared" si="174"/>
        <v xml:space="preserve">Other: </v>
      </c>
      <c r="AD99" s="308"/>
      <c r="AE99" s="308"/>
      <c r="AF99" s="63"/>
      <c r="AG99" s="63"/>
      <c r="AH99" s="68"/>
      <c r="AI99" s="257"/>
      <c r="AJ99" s="256">
        <f t="shared" ca="1" si="220"/>
        <v>0</v>
      </c>
      <c r="AK99" s="256">
        <f t="shared" ca="1" si="221"/>
        <v>0</v>
      </c>
      <c r="AM99" s="254" t="str">
        <f t="shared" si="175"/>
        <v xml:space="preserve">Other: </v>
      </c>
      <c r="AN99" s="308"/>
      <c r="AO99" s="308"/>
      <c r="AP99" s="63"/>
      <c r="AQ99" s="63"/>
      <c r="AR99" s="68"/>
      <c r="AS99" s="257"/>
      <c r="AT99" s="256" t="str">
        <f t="shared" ca="1" si="222"/>
        <v/>
      </c>
      <c r="AU99" s="256" t="str">
        <f t="shared" ca="1" si="223"/>
        <v/>
      </c>
      <c r="AW99" s="254" t="str">
        <f t="shared" si="176"/>
        <v xml:space="preserve">Other: </v>
      </c>
      <c r="AX99" s="308"/>
      <c r="AY99" s="308"/>
      <c r="AZ99" s="63"/>
      <c r="BA99" s="63"/>
      <c r="BB99" s="68"/>
      <c r="BC99" s="257"/>
      <c r="BD99" s="256" t="str">
        <f t="shared" ca="1" si="224"/>
        <v/>
      </c>
      <c r="BE99" s="256" t="str">
        <f t="shared" ca="1" si="225"/>
        <v/>
      </c>
      <c r="BG99" s="254" t="str">
        <f t="shared" si="177"/>
        <v xml:space="preserve">Other: </v>
      </c>
      <c r="BH99" s="308"/>
      <c r="BI99" s="308"/>
      <c r="BJ99" s="63"/>
      <c r="BK99" s="63"/>
      <c r="BL99" s="68"/>
      <c r="BM99" s="257"/>
      <c r="BN99" s="256" t="str">
        <f t="shared" ca="1" si="226"/>
        <v/>
      </c>
      <c r="BO99" s="256" t="str">
        <f t="shared" ca="1" si="227"/>
        <v/>
      </c>
      <c r="BQ99" s="254" t="str">
        <f t="shared" si="178"/>
        <v xml:space="preserve">Other: </v>
      </c>
      <c r="BR99" s="308"/>
      <c r="BS99" s="308"/>
      <c r="BT99" s="63"/>
      <c r="BU99" s="63"/>
      <c r="BV99" s="68"/>
      <c r="BW99" s="257"/>
      <c r="BX99" s="256" t="str">
        <f t="shared" ca="1" si="228"/>
        <v/>
      </c>
      <c r="BY99" s="256" t="str">
        <f t="shared" ca="1" si="229"/>
        <v/>
      </c>
      <c r="CA99" s="254" t="str">
        <f t="shared" si="179"/>
        <v xml:space="preserve">Other: </v>
      </c>
      <c r="CB99" s="308"/>
      <c r="CC99" s="308"/>
      <c r="CD99" s="63"/>
      <c r="CE99" s="63"/>
      <c r="CF99" s="68"/>
      <c r="CG99" s="257"/>
      <c r="CH99" s="256" t="str">
        <f t="shared" ca="1" si="230"/>
        <v/>
      </c>
      <c r="CI99" s="256" t="str">
        <f t="shared" ca="1" si="231"/>
        <v/>
      </c>
      <c r="CK99" s="254" t="str">
        <f t="shared" si="180"/>
        <v xml:space="preserve">Other: </v>
      </c>
      <c r="CL99" s="308"/>
      <c r="CM99" s="308"/>
      <c r="CN99" s="63"/>
      <c r="CO99" s="63"/>
      <c r="CP99" s="68"/>
      <c r="CQ99" s="257"/>
      <c r="CR99" s="256" t="str">
        <f t="shared" ca="1" si="232"/>
        <v/>
      </c>
      <c r="CS99" s="256" t="str">
        <f t="shared" ca="1" si="233"/>
        <v/>
      </c>
      <c r="CU99" s="254" t="str">
        <f t="shared" si="181"/>
        <v xml:space="preserve">Other: </v>
      </c>
      <c r="CV99" s="308"/>
      <c r="CW99" s="308"/>
      <c r="CX99" s="63"/>
      <c r="CY99" s="63"/>
      <c r="CZ99" s="68"/>
      <c r="DA99" s="257"/>
      <c r="DB99" s="256" t="str">
        <f t="shared" ca="1" si="234"/>
        <v/>
      </c>
      <c r="DC99" s="256" t="str">
        <f t="shared" ca="1" si="235"/>
        <v/>
      </c>
    </row>
    <row r="100" spans="1:107" x14ac:dyDescent="0.35">
      <c r="A100" s="261" t="s">
        <v>119</v>
      </c>
      <c r="B100" s="36"/>
      <c r="C100" s="36"/>
      <c r="D100" s="266" t="str">
        <f>IFERROR(E100/(SUM(E68:E80)+E87+SUM(E90:E99)),"")</f>
        <v/>
      </c>
      <c r="E100" s="255">
        <f t="shared" si="213"/>
        <v>0</v>
      </c>
      <c r="F100" s="256">
        <f t="shared" si="214"/>
        <v>0</v>
      </c>
      <c r="G100" s="256">
        <f t="shared" si="215"/>
        <v>0</v>
      </c>
      <c r="I100" s="261" t="str">
        <f t="shared" si="172"/>
        <v>Soft Cost Contingency (% of soft costs excl Dev Fee)</v>
      </c>
      <c r="J100" s="36"/>
      <c r="K100" s="36"/>
      <c r="L100" s="36"/>
      <c r="M100" s="36"/>
      <c r="N100" s="266" t="str">
        <f>IFERROR(O100/(SUM(O68:O80)+O87+SUM(O90:O99)),"")</f>
        <v/>
      </c>
      <c r="O100" s="257"/>
      <c r="P100" s="256">
        <f t="shared" ca="1" si="216"/>
        <v>0</v>
      </c>
      <c r="Q100" s="256">
        <f t="shared" ca="1" si="217"/>
        <v>0</v>
      </c>
      <c r="S100" s="261" t="str">
        <f t="shared" si="173"/>
        <v>Soft Cost Contingency (% of soft costs excl Dev Fee)</v>
      </c>
      <c r="T100" s="36"/>
      <c r="U100" s="36"/>
      <c r="V100" s="36"/>
      <c r="W100" s="36"/>
      <c r="X100" s="266" t="str">
        <f>IFERROR(Y100/(SUM(Y68:Y80)+Y87+SUM(Y90:Y99)),"")</f>
        <v/>
      </c>
      <c r="Y100" s="257"/>
      <c r="Z100" s="256">
        <f t="shared" ca="1" si="218"/>
        <v>0</v>
      </c>
      <c r="AA100" s="256">
        <f t="shared" ca="1" si="219"/>
        <v>0</v>
      </c>
      <c r="AC100" s="261" t="str">
        <f t="shared" si="174"/>
        <v>Soft Cost Contingency (% of soft costs excl Dev Fee)</v>
      </c>
      <c r="AD100" s="36"/>
      <c r="AE100" s="36"/>
      <c r="AF100" s="36"/>
      <c r="AG100" s="36"/>
      <c r="AH100" s="266" t="str">
        <f>IFERROR(AI100/(SUM(AI68:AI80)+AI87+SUM(AI90:AI99)),"")</f>
        <v/>
      </c>
      <c r="AI100" s="257"/>
      <c r="AJ100" s="256">
        <f t="shared" ca="1" si="220"/>
        <v>0</v>
      </c>
      <c r="AK100" s="256">
        <f t="shared" ca="1" si="221"/>
        <v>0</v>
      </c>
      <c r="AM100" s="261" t="str">
        <f t="shared" si="175"/>
        <v>Soft Cost Contingency (% of soft costs excl Dev Fee)</v>
      </c>
      <c r="AN100" s="36"/>
      <c r="AO100" s="36"/>
      <c r="AP100" s="36"/>
      <c r="AQ100" s="36"/>
      <c r="AR100" s="266" t="str">
        <f>IFERROR(AS100/(SUM(AS68:AS80)+AS87+SUM(AS90:AS99)),"")</f>
        <v/>
      </c>
      <c r="AS100" s="257"/>
      <c r="AT100" s="256" t="str">
        <f t="shared" ca="1" si="222"/>
        <v/>
      </c>
      <c r="AU100" s="256" t="str">
        <f t="shared" ca="1" si="223"/>
        <v/>
      </c>
      <c r="AW100" s="261" t="str">
        <f t="shared" si="176"/>
        <v>Soft Cost Contingency (% of soft costs excl Dev Fee)</v>
      </c>
      <c r="AX100" s="36"/>
      <c r="AY100" s="36"/>
      <c r="AZ100" s="36"/>
      <c r="BA100" s="36"/>
      <c r="BB100" s="266" t="str">
        <f>IFERROR(BC100/(SUM(BC68:BC80)+BC87+SUM(BC90:BC99)),"")</f>
        <v/>
      </c>
      <c r="BC100" s="257"/>
      <c r="BD100" s="256" t="str">
        <f t="shared" ca="1" si="224"/>
        <v/>
      </c>
      <c r="BE100" s="256" t="str">
        <f t="shared" ca="1" si="225"/>
        <v/>
      </c>
      <c r="BG100" s="261" t="str">
        <f t="shared" si="177"/>
        <v>Soft Cost Contingency (% of soft costs excl Dev Fee)</v>
      </c>
      <c r="BH100" s="36"/>
      <c r="BI100" s="36"/>
      <c r="BJ100" s="36"/>
      <c r="BK100" s="36"/>
      <c r="BL100" s="266" t="str">
        <f>IFERROR(BM100/(SUM(BM68:BM80)+BM87+SUM(BM90:BM99)),"")</f>
        <v/>
      </c>
      <c r="BM100" s="257"/>
      <c r="BN100" s="256" t="str">
        <f t="shared" ca="1" si="226"/>
        <v/>
      </c>
      <c r="BO100" s="256" t="str">
        <f t="shared" ca="1" si="227"/>
        <v/>
      </c>
      <c r="BQ100" s="261" t="str">
        <f t="shared" si="178"/>
        <v>Soft Cost Contingency (% of soft costs excl Dev Fee)</v>
      </c>
      <c r="BR100" s="36"/>
      <c r="BS100" s="36"/>
      <c r="BT100" s="36"/>
      <c r="BU100" s="36"/>
      <c r="BV100" s="266" t="str">
        <f>IFERROR(BW100/(SUM(BW68:BW80)+BW87+SUM(BW90:BW99)),"")</f>
        <v/>
      </c>
      <c r="BW100" s="257"/>
      <c r="BX100" s="256" t="str">
        <f t="shared" ca="1" si="228"/>
        <v/>
      </c>
      <c r="BY100" s="256" t="str">
        <f t="shared" ca="1" si="229"/>
        <v/>
      </c>
      <c r="CA100" s="261" t="str">
        <f t="shared" si="179"/>
        <v>Soft Cost Contingency (% of soft costs excl Dev Fee)</v>
      </c>
      <c r="CB100" s="36"/>
      <c r="CC100" s="36"/>
      <c r="CD100" s="36"/>
      <c r="CE100" s="36"/>
      <c r="CF100" s="266" t="str">
        <f>IFERROR(CG100/(SUM(CG68:CG80)+CG87+SUM(CG90:CG99)),"")</f>
        <v/>
      </c>
      <c r="CG100" s="257"/>
      <c r="CH100" s="256" t="str">
        <f t="shared" ca="1" si="230"/>
        <v/>
      </c>
      <c r="CI100" s="256" t="str">
        <f t="shared" ca="1" si="231"/>
        <v/>
      </c>
      <c r="CK100" s="261" t="str">
        <f t="shared" si="180"/>
        <v>Soft Cost Contingency (% of soft costs excl Dev Fee)</v>
      </c>
      <c r="CL100" s="36"/>
      <c r="CM100" s="36"/>
      <c r="CN100" s="36"/>
      <c r="CO100" s="36"/>
      <c r="CP100" s="266" t="str">
        <f>IFERROR(CQ100/(SUM(CQ68:CQ80)+CQ87+SUM(CQ90:CQ99)),"")</f>
        <v/>
      </c>
      <c r="CQ100" s="257"/>
      <c r="CR100" s="256" t="str">
        <f t="shared" ca="1" si="232"/>
        <v/>
      </c>
      <c r="CS100" s="256" t="str">
        <f t="shared" ca="1" si="233"/>
        <v/>
      </c>
      <c r="CU100" s="261" t="str">
        <f t="shared" si="181"/>
        <v>Soft Cost Contingency (% of soft costs excl Dev Fee)</v>
      </c>
      <c r="CV100" s="36"/>
      <c r="CW100" s="36"/>
      <c r="CX100" s="36"/>
      <c r="CY100" s="36"/>
      <c r="CZ100" s="266" t="str">
        <f>IFERROR(DA100/(SUM(DA68:DA80)+DA87+SUM(DA90:DA99)),"")</f>
        <v/>
      </c>
      <c r="DA100" s="257"/>
      <c r="DB100" s="256" t="str">
        <f t="shared" ca="1" si="234"/>
        <v/>
      </c>
      <c r="DC100" s="256" t="str">
        <f t="shared" ca="1" si="235"/>
        <v/>
      </c>
    </row>
    <row r="101" spans="1:107" s="40" customFormat="1" x14ac:dyDescent="0.35">
      <c r="A101" s="40" t="s">
        <v>120</v>
      </c>
      <c r="D101" s="60"/>
      <c r="E101" s="259">
        <f>SUM(E90:E100)</f>
        <v>0</v>
      </c>
      <c r="F101" s="259">
        <f>SUM(F90:F100)</f>
        <v>0</v>
      </c>
      <c r="G101" s="259">
        <f>SUM(G90:G100)</f>
        <v>0</v>
      </c>
      <c r="I101" s="40" t="str">
        <f t="shared" si="172"/>
        <v>Total Construction &amp; Financing Charges:</v>
      </c>
      <c r="N101" s="60"/>
      <c r="O101" s="259">
        <f>SUM(O90:O100)</f>
        <v>0</v>
      </c>
      <c r="P101" s="259">
        <f ca="1">SUM(P90:P100)</f>
        <v>0</v>
      </c>
      <c r="Q101" s="259">
        <f ca="1">SUM(Q90:Q100)</f>
        <v>0</v>
      </c>
      <c r="S101" s="40" t="str">
        <f t="shared" si="173"/>
        <v>Total Construction &amp; Financing Charges:</v>
      </c>
      <c r="X101" s="60"/>
      <c r="Y101" s="259">
        <f>SUM(Y90:Y100)</f>
        <v>0</v>
      </c>
      <c r="Z101" s="259">
        <f ca="1">SUM(Z90:Z100)</f>
        <v>0</v>
      </c>
      <c r="AA101" s="259">
        <f ca="1">SUM(AA90:AA100)</f>
        <v>0</v>
      </c>
      <c r="AC101" s="40" t="str">
        <f t="shared" si="174"/>
        <v>Total Construction &amp; Financing Charges:</v>
      </c>
      <c r="AH101" s="60"/>
      <c r="AI101" s="259">
        <f>SUM(AI90:AI100)</f>
        <v>0</v>
      </c>
      <c r="AJ101" s="259">
        <f ca="1">SUM(AJ90:AJ100)</f>
        <v>0</v>
      </c>
      <c r="AK101" s="259">
        <f ca="1">SUM(AK90:AK100)</f>
        <v>0</v>
      </c>
      <c r="AM101" s="40" t="str">
        <f t="shared" si="175"/>
        <v>Total Construction &amp; Financing Charges:</v>
      </c>
      <c r="AR101" s="60"/>
      <c r="AS101" s="259">
        <f>SUM(AS90:AS100)</f>
        <v>0</v>
      </c>
      <c r="AT101" s="259">
        <f ca="1">SUM(AT90:AT100)</f>
        <v>0</v>
      </c>
      <c r="AU101" s="259">
        <f ca="1">SUM(AU90:AU100)</f>
        <v>0</v>
      </c>
      <c r="AW101" s="40" t="str">
        <f t="shared" si="176"/>
        <v>Total Construction &amp; Financing Charges:</v>
      </c>
      <c r="BB101" s="60"/>
      <c r="BC101" s="259">
        <f>SUM(BC90:BC100)</f>
        <v>0</v>
      </c>
      <c r="BD101" s="259">
        <f ca="1">SUM(BD90:BD100)</f>
        <v>0</v>
      </c>
      <c r="BE101" s="259">
        <f ca="1">SUM(BE90:BE100)</f>
        <v>0</v>
      </c>
      <c r="BG101" s="40" t="str">
        <f t="shared" si="177"/>
        <v>Total Construction &amp; Financing Charges:</v>
      </c>
      <c r="BL101" s="60"/>
      <c r="BM101" s="259">
        <f>SUM(BM90:BM100)</f>
        <v>0</v>
      </c>
      <c r="BN101" s="259">
        <f ca="1">SUM(BN90:BN100)</f>
        <v>0</v>
      </c>
      <c r="BO101" s="259">
        <f ca="1">SUM(BO90:BO100)</f>
        <v>0</v>
      </c>
      <c r="BQ101" s="40" t="str">
        <f t="shared" si="178"/>
        <v>Total Construction &amp; Financing Charges:</v>
      </c>
      <c r="BV101" s="60"/>
      <c r="BW101" s="259">
        <f>SUM(BW90:BW100)</f>
        <v>0</v>
      </c>
      <c r="BX101" s="259">
        <f ca="1">SUM(BX90:BX100)</f>
        <v>0</v>
      </c>
      <c r="BY101" s="259">
        <f ca="1">SUM(BY90:BY100)</f>
        <v>0</v>
      </c>
      <c r="CA101" s="40" t="str">
        <f t="shared" si="179"/>
        <v>Total Construction &amp; Financing Charges:</v>
      </c>
      <c r="CF101" s="60"/>
      <c r="CG101" s="259">
        <f>SUM(CG90:CG100)</f>
        <v>0</v>
      </c>
      <c r="CH101" s="259">
        <f ca="1">SUM(CH90:CH100)</f>
        <v>0</v>
      </c>
      <c r="CI101" s="259">
        <f ca="1">SUM(CI90:CI100)</f>
        <v>0</v>
      </c>
      <c r="CK101" s="40" t="str">
        <f t="shared" si="180"/>
        <v>Total Construction &amp; Financing Charges:</v>
      </c>
      <c r="CP101" s="60"/>
      <c r="CQ101" s="259">
        <f>SUM(CQ90:CQ100)</f>
        <v>0</v>
      </c>
      <c r="CR101" s="259">
        <f ca="1">SUM(CR90:CR100)</f>
        <v>0</v>
      </c>
      <c r="CS101" s="259">
        <f ca="1">SUM(CS90:CS100)</f>
        <v>0</v>
      </c>
      <c r="CU101" s="40" t="str">
        <f t="shared" si="181"/>
        <v>Total Construction &amp; Financing Charges:</v>
      </c>
      <c r="CZ101" s="60"/>
      <c r="DA101" s="259">
        <f>SUM(DA90:DA100)</f>
        <v>0</v>
      </c>
      <c r="DB101" s="259">
        <f ca="1">SUM(DB90:DB100)</f>
        <v>0</v>
      </c>
      <c r="DC101" s="259">
        <f ca="1">SUM(DC90:DC100)</f>
        <v>0</v>
      </c>
    </row>
    <row r="103" spans="1:107" s="40" customFormat="1" x14ac:dyDescent="0.35">
      <c r="A103" s="267" t="s">
        <v>121</v>
      </c>
      <c r="B103" s="58"/>
      <c r="C103" s="58"/>
      <c r="D103" s="59"/>
      <c r="E103" s="259">
        <f ca="1">SUM(E101,E87,E81,E61,E45)</f>
        <v>4200</v>
      </c>
      <c r="F103" s="259">
        <f ca="1">SUM(F101,F87,F81,F61,F45)</f>
        <v>700</v>
      </c>
      <c r="G103" s="259">
        <f ca="1">SUM(G101,G87,G81,G61,G45)</f>
        <v>0.49999999999999994</v>
      </c>
      <c r="I103" s="267" t="str">
        <f t="shared" si="172"/>
        <v>Total Development Costs</v>
      </c>
      <c r="J103" s="58"/>
      <c r="K103" s="58"/>
      <c r="L103" s="58"/>
      <c r="M103" s="58"/>
      <c r="N103" s="59"/>
      <c r="O103" s="259">
        <f ca="1">SUM(O101,O87,O81,O61,O45)</f>
        <v>2200</v>
      </c>
      <c r="P103" s="259">
        <f ca="1">SUM(P101,P87,P81,P61,P45)</f>
        <v>1100</v>
      </c>
      <c r="Q103" s="259">
        <f ca="1">SUM(Q101,Q87,Q81,Q61,Q45)</f>
        <v>0.5</v>
      </c>
      <c r="S103" s="267" t="str">
        <f t="shared" si="173"/>
        <v>Total Development Costs</v>
      </c>
      <c r="T103" s="58"/>
      <c r="U103" s="58"/>
      <c r="V103" s="58"/>
      <c r="W103" s="58"/>
      <c r="X103" s="59"/>
      <c r="Y103" s="259">
        <f ca="1">SUM(Y101,Y87,Y81,Y61,Y45)</f>
        <v>1000</v>
      </c>
      <c r="Z103" s="259">
        <f ca="1">SUM(Z101,Z87,Z81,Z61,Z45)</f>
        <v>1000</v>
      </c>
      <c r="AA103" s="259">
        <f ca="1">SUM(AA101,AA87,AA81,AA61,AA45)</f>
        <v>0.5</v>
      </c>
      <c r="AC103" s="267" t="str">
        <f t="shared" si="174"/>
        <v>Total Development Costs</v>
      </c>
      <c r="AD103" s="58"/>
      <c r="AE103" s="58"/>
      <c r="AF103" s="58"/>
      <c r="AG103" s="58"/>
      <c r="AH103" s="59"/>
      <c r="AI103" s="259">
        <f>SUM(AI101,AI87,AI81,AI61,AI45)</f>
        <v>0</v>
      </c>
      <c r="AJ103" s="259">
        <f ca="1">SUM(AJ101,AJ87,AJ81,AJ61,AJ45)</f>
        <v>1000</v>
      </c>
      <c r="AK103" s="259">
        <f ca="1">SUM(AK101,AK87,AK81,AK61,AK45)</f>
        <v>0.5</v>
      </c>
      <c r="AM103" s="267" t="str">
        <f t="shared" si="175"/>
        <v>Total Development Costs</v>
      </c>
      <c r="AN103" s="58"/>
      <c r="AO103" s="58"/>
      <c r="AP103" s="58"/>
      <c r="AQ103" s="58"/>
      <c r="AR103" s="59"/>
      <c r="AS103" s="259">
        <f ca="1">SUM(AS101,AS87,AS81,AS61,AS45)</f>
        <v>0</v>
      </c>
      <c r="AT103" s="259">
        <f ca="1">SUM(AT101,AT87,AT81,AT61,AT45)</f>
        <v>0</v>
      </c>
      <c r="AU103" s="259">
        <f ca="1">SUM(AU101,AU87,AU81,AU61,AU45)</f>
        <v>0</v>
      </c>
      <c r="AW103" s="267" t="str">
        <f t="shared" si="176"/>
        <v>Total Development Costs</v>
      </c>
      <c r="AX103" s="58"/>
      <c r="AY103" s="58"/>
      <c r="AZ103" s="58"/>
      <c r="BA103" s="58"/>
      <c r="BB103" s="59"/>
      <c r="BC103" s="259">
        <f ca="1">SUM(BC101,BC87,BC81,BC61,BC45)</f>
        <v>0</v>
      </c>
      <c r="BD103" s="259">
        <f ca="1">SUM(BD101,BD87,BD81,BD61,BD45)</f>
        <v>0</v>
      </c>
      <c r="BE103" s="259">
        <f ca="1">SUM(BE101,BE87,BE81,BE61,BE45)</f>
        <v>0</v>
      </c>
      <c r="BG103" s="267" t="str">
        <f t="shared" si="177"/>
        <v>Total Development Costs</v>
      </c>
      <c r="BH103" s="58"/>
      <c r="BI103" s="58"/>
      <c r="BJ103" s="58"/>
      <c r="BK103" s="58"/>
      <c r="BL103" s="59"/>
      <c r="BM103" s="259">
        <f ca="1">SUM(BM101,BM87,BM81,BM61,BM45)</f>
        <v>0</v>
      </c>
      <c r="BN103" s="259">
        <f ca="1">SUM(BN101,BN87,BN81,BN61,BN45)</f>
        <v>0</v>
      </c>
      <c r="BO103" s="259">
        <f ca="1">SUM(BO101,BO87,BO81,BO61,BO45)</f>
        <v>0</v>
      </c>
      <c r="BQ103" s="267" t="str">
        <f t="shared" si="178"/>
        <v>Total Development Costs</v>
      </c>
      <c r="BR103" s="58"/>
      <c r="BS103" s="58"/>
      <c r="BT103" s="58"/>
      <c r="BU103" s="58"/>
      <c r="BV103" s="59"/>
      <c r="BW103" s="259">
        <f ca="1">SUM(BW101,BW87,BW81,BW61,BW45)</f>
        <v>0</v>
      </c>
      <c r="BX103" s="259">
        <f ca="1">SUM(BX101,BX87,BX81,BX61,BX45)</f>
        <v>0</v>
      </c>
      <c r="BY103" s="259">
        <f ca="1">SUM(BY101,BY87,BY81,BY61,BY45)</f>
        <v>0</v>
      </c>
      <c r="CA103" s="267" t="str">
        <f t="shared" si="179"/>
        <v>Total Development Costs</v>
      </c>
      <c r="CB103" s="58"/>
      <c r="CC103" s="58"/>
      <c r="CD103" s="58"/>
      <c r="CE103" s="58"/>
      <c r="CF103" s="59"/>
      <c r="CG103" s="259">
        <f ca="1">SUM(CG101,CG87,CG81,CG61,CG45)</f>
        <v>0</v>
      </c>
      <c r="CH103" s="259">
        <f ca="1">SUM(CH101,CH87,CH81,CH61,CH45)</f>
        <v>0</v>
      </c>
      <c r="CI103" s="259">
        <f ca="1">SUM(CI101,CI87,CI81,CI61,CI45)</f>
        <v>0</v>
      </c>
      <c r="CK103" s="267" t="str">
        <f t="shared" si="180"/>
        <v>Total Development Costs</v>
      </c>
      <c r="CL103" s="58"/>
      <c r="CM103" s="58"/>
      <c r="CN103" s="58"/>
      <c r="CO103" s="58"/>
      <c r="CP103" s="59"/>
      <c r="CQ103" s="259">
        <f ca="1">SUM(CQ101,CQ87,CQ81,CQ61,CQ45)</f>
        <v>0</v>
      </c>
      <c r="CR103" s="259">
        <f ca="1">SUM(CR101,CR87,CR81,CR61,CR45)</f>
        <v>0</v>
      </c>
      <c r="CS103" s="259">
        <f ca="1">SUM(CS101,CS87,CS81,CS61,CS45)</f>
        <v>0</v>
      </c>
      <c r="CU103" s="267" t="str">
        <f t="shared" si="181"/>
        <v>Total Development Costs</v>
      </c>
      <c r="CV103" s="58"/>
      <c r="CW103" s="58"/>
      <c r="CX103" s="58"/>
      <c r="CY103" s="58"/>
      <c r="CZ103" s="59"/>
      <c r="DA103" s="259">
        <f ca="1">SUM(DA101,DA87,DA81,DA61,DA45)</f>
        <v>0</v>
      </c>
      <c r="DB103" s="259">
        <f ca="1">SUM(DB101,DB87,DB81,DB61,DB45)</f>
        <v>0</v>
      </c>
      <c r="DC103" s="259">
        <f ca="1">SUM(DC101,DC87,DC81,DC61,DC45)</f>
        <v>0</v>
      </c>
    </row>
    <row r="105" spans="1:107" x14ac:dyDescent="0.35">
      <c r="A105" s="253" t="s">
        <v>58</v>
      </c>
      <c r="B105" s="35"/>
      <c r="C105" s="35"/>
      <c r="D105" s="33"/>
      <c r="I105" s="253" t="str">
        <f t="shared" si="172"/>
        <v>Transaction Fees</v>
      </c>
      <c r="J105" s="35"/>
      <c r="K105" s="35"/>
      <c r="L105" s="35"/>
      <c r="M105" s="35"/>
      <c r="N105" s="33"/>
      <c r="O105" s="6"/>
      <c r="P105" s="6"/>
      <c r="Q105" s="6"/>
      <c r="S105" s="253" t="str">
        <f t="shared" si="173"/>
        <v>Transaction Fees</v>
      </c>
      <c r="T105" s="35"/>
      <c r="U105" s="35"/>
      <c r="V105" s="35"/>
      <c r="W105" s="35"/>
      <c r="X105" s="33"/>
      <c r="Y105" s="6"/>
      <c r="Z105" s="6"/>
      <c r="AA105" s="6"/>
      <c r="AC105" s="253" t="str">
        <f t="shared" si="174"/>
        <v>Transaction Fees</v>
      </c>
      <c r="AD105" s="35"/>
      <c r="AE105" s="35"/>
      <c r="AF105" s="35"/>
      <c r="AG105" s="35"/>
      <c r="AH105" s="33"/>
      <c r="AI105" s="6"/>
      <c r="AJ105" s="6"/>
      <c r="AK105" s="6"/>
      <c r="AM105" s="253" t="str">
        <f t="shared" si="175"/>
        <v>Transaction Fees</v>
      </c>
      <c r="AN105" s="35"/>
      <c r="AO105" s="35"/>
      <c r="AP105" s="35"/>
      <c r="AQ105" s="35"/>
      <c r="AR105" s="33"/>
      <c r="AS105" s="6"/>
      <c r="AT105" s="6"/>
      <c r="AU105" s="6"/>
      <c r="AW105" s="253" t="str">
        <f t="shared" si="176"/>
        <v>Transaction Fees</v>
      </c>
      <c r="AX105" s="35"/>
      <c r="AY105" s="35"/>
      <c r="AZ105" s="35"/>
      <c r="BA105" s="35"/>
      <c r="BB105" s="33"/>
      <c r="BC105" s="6"/>
      <c r="BD105" s="6"/>
      <c r="BE105" s="6"/>
      <c r="BG105" s="253" t="str">
        <f t="shared" si="177"/>
        <v>Transaction Fees</v>
      </c>
      <c r="BH105" s="35"/>
      <c r="BI105" s="35"/>
      <c r="BJ105" s="35"/>
      <c r="BK105" s="35"/>
      <c r="BL105" s="33"/>
      <c r="BM105" s="6"/>
      <c r="BN105" s="6"/>
      <c r="BO105" s="6"/>
      <c r="BQ105" s="253" t="str">
        <f t="shared" si="178"/>
        <v>Transaction Fees</v>
      </c>
      <c r="BR105" s="35"/>
      <c r="BS105" s="35"/>
      <c r="BT105" s="35"/>
      <c r="BU105" s="35"/>
      <c r="BV105" s="33"/>
      <c r="BW105" s="6"/>
      <c r="BX105" s="6"/>
      <c r="BY105" s="6"/>
      <c r="CA105" s="253" t="str">
        <f t="shared" si="179"/>
        <v>Transaction Fees</v>
      </c>
      <c r="CB105" s="35"/>
      <c r="CC105" s="35"/>
      <c r="CD105" s="35"/>
      <c r="CE105" s="35"/>
      <c r="CF105" s="33"/>
      <c r="CG105" s="6"/>
      <c r="CH105" s="6"/>
      <c r="CI105" s="6"/>
      <c r="CK105" s="253" t="str">
        <f t="shared" si="180"/>
        <v>Transaction Fees</v>
      </c>
      <c r="CL105" s="35"/>
      <c r="CM105" s="35"/>
      <c r="CN105" s="35"/>
      <c r="CO105" s="35"/>
      <c r="CP105" s="33"/>
      <c r="CQ105" s="6"/>
      <c r="CR105" s="6"/>
      <c r="CS105" s="6"/>
      <c r="CU105" s="253" t="str">
        <f t="shared" si="181"/>
        <v>Transaction Fees</v>
      </c>
      <c r="CV105" s="35"/>
      <c r="CW105" s="35"/>
      <c r="CX105" s="35"/>
      <c r="CY105" s="35"/>
      <c r="CZ105" s="33"/>
      <c r="DA105" s="6"/>
      <c r="DB105" s="6"/>
      <c r="DC105" s="6"/>
    </row>
    <row r="106" spans="1:107" x14ac:dyDescent="0.35">
      <c r="A106" s="254" t="s">
        <v>122</v>
      </c>
      <c r="B106" s="36"/>
      <c r="C106" s="36"/>
      <c r="D106" s="34"/>
      <c r="E106" s="255">
        <f t="shared" ref="E106:E109" si="236">SUM(O106,Y106,AI106,AS106,BC106,BM106,BW106,CG106,CQ106,DA106)</f>
        <v>0</v>
      </c>
      <c r="F106" s="256">
        <f t="shared" ref="F106:F109" si="237">IFERROR(E106/$C$9,"")</f>
        <v>0</v>
      </c>
      <c r="G106" s="256">
        <f t="shared" ref="G106:G109" si="238">IFERROR(E106/$C$10,"")</f>
        <v>0</v>
      </c>
      <c r="I106" s="254" t="str">
        <f t="shared" si="172"/>
        <v>Real Estate Agent Fee</v>
      </c>
      <c r="J106" s="36"/>
      <c r="K106" s="36"/>
      <c r="L106" s="36"/>
      <c r="M106" s="36"/>
      <c r="N106" s="36"/>
      <c r="O106" s="257"/>
      <c r="P106" s="256">
        <f t="shared" ref="P106:P109" ca="1" si="239">IFERROR(O106/K$9,"")</f>
        <v>0</v>
      </c>
      <c r="Q106" s="256">
        <f t="shared" ref="Q106:Q109" ca="1" si="240">IFERROR(O106/K$10,"")</f>
        <v>0</v>
      </c>
      <c r="S106" s="254" t="str">
        <f t="shared" si="173"/>
        <v>Real Estate Agent Fee</v>
      </c>
      <c r="T106" s="36"/>
      <c r="U106" s="36"/>
      <c r="V106" s="36"/>
      <c r="W106" s="36"/>
      <c r="X106" s="36"/>
      <c r="Y106" s="257"/>
      <c r="Z106" s="256">
        <f t="shared" ref="Z106:Z109" ca="1" si="241">IFERROR(Y106/U$9,"")</f>
        <v>0</v>
      </c>
      <c r="AA106" s="256">
        <f t="shared" ref="AA106:AA109" ca="1" si="242">IFERROR(Y106/U$10,"")</f>
        <v>0</v>
      </c>
      <c r="AC106" s="254" t="str">
        <f t="shared" si="174"/>
        <v>Real Estate Agent Fee</v>
      </c>
      <c r="AD106" s="36"/>
      <c r="AE106" s="36"/>
      <c r="AF106" s="36"/>
      <c r="AG106" s="36"/>
      <c r="AH106" s="36"/>
      <c r="AI106" s="257"/>
      <c r="AJ106" s="256">
        <f t="shared" ref="AJ106:AJ109" ca="1" si="243">IFERROR(AI106/AE$9,"")</f>
        <v>0</v>
      </c>
      <c r="AK106" s="256">
        <f t="shared" ref="AK106:AK109" ca="1" si="244">IFERROR(AI106/AE$10,"")</f>
        <v>0</v>
      </c>
      <c r="AM106" s="254" t="str">
        <f t="shared" si="175"/>
        <v>Real Estate Agent Fee</v>
      </c>
      <c r="AN106" s="36"/>
      <c r="AO106" s="36"/>
      <c r="AP106" s="36"/>
      <c r="AQ106" s="36"/>
      <c r="AR106" s="36"/>
      <c r="AS106" s="257"/>
      <c r="AT106" s="256" t="str">
        <f t="shared" ref="AT106:AT109" ca="1" si="245">IFERROR(AS106/AO$9,"")</f>
        <v/>
      </c>
      <c r="AU106" s="256" t="str">
        <f t="shared" ref="AU106:AU109" ca="1" si="246">IFERROR(AS106/AO$10,"")</f>
        <v/>
      </c>
      <c r="AW106" s="254" t="str">
        <f t="shared" si="176"/>
        <v>Real Estate Agent Fee</v>
      </c>
      <c r="AX106" s="36"/>
      <c r="AY106" s="36"/>
      <c r="AZ106" s="36"/>
      <c r="BA106" s="36"/>
      <c r="BB106" s="36"/>
      <c r="BC106" s="257"/>
      <c r="BD106" s="256" t="str">
        <f t="shared" ref="BD106:BD109" ca="1" si="247">IFERROR(BC106/AY$9,"")</f>
        <v/>
      </c>
      <c r="BE106" s="256" t="str">
        <f t="shared" ref="BE106:BE109" ca="1" si="248">IFERROR(BC106/AY$10,"")</f>
        <v/>
      </c>
      <c r="BG106" s="254" t="str">
        <f t="shared" si="177"/>
        <v>Real Estate Agent Fee</v>
      </c>
      <c r="BH106" s="36"/>
      <c r="BI106" s="36"/>
      <c r="BJ106" s="36"/>
      <c r="BK106" s="36"/>
      <c r="BL106" s="36"/>
      <c r="BM106" s="257"/>
      <c r="BN106" s="256" t="str">
        <f t="shared" ref="BN106:BN109" ca="1" si="249">IFERROR(BM106/BI$9,"")</f>
        <v/>
      </c>
      <c r="BO106" s="256" t="str">
        <f t="shared" ref="BO106:BO109" ca="1" si="250">IFERROR(BM106/BI$10,"")</f>
        <v/>
      </c>
      <c r="BQ106" s="254" t="str">
        <f t="shared" si="178"/>
        <v>Real Estate Agent Fee</v>
      </c>
      <c r="BR106" s="36"/>
      <c r="BS106" s="36"/>
      <c r="BT106" s="36"/>
      <c r="BU106" s="36"/>
      <c r="BV106" s="36"/>
      <c r="BW106" s="257"/>
      <c r="BX106" s="256" t="str">
        <f t="shared" ref="BX106:BX109" ca="1" si="251">IFERROR(BW106/BS$9,"")</f>
        <v/>
      </c>
      <c r="BY106" s="256" t="str">
        <f t="shared" ref="BY106:BY109" ca="1" si="252">IFERROR(BW106/BS$10,"")</f>
        <v/>
      </c>
      <c r="CA106" s="254" t="str">
        <f t="shared" si="179"/>
        <v>Real Estate Agent Fee</v>
      </c>
      <c r="CB106" s="36"/>
      <c r="CC106" s="36"/>
      <c r="CD106" s="36"/>
      <c r="CE106" s="36"/>
      <c r="CF106" s="36"/>
      <c r="CG106" s="257"/>
      <c r="CH106" s="256" t="str">
        <f t="shared" ref="CH106:CH109" ca="1" si="253">IFERROR(CG106/CC$9,"")</f>
        <v/>
      </c>
      <c r="CI106" s="256" t="str">
        <f t="shared" ref="CI106:CI109" ca="1" si="254">IFERROR(CG106/CC$10,"")</f>
        <v/>
      </c>
      <c r="CK106" s="254" t="str">
        <f t="shared" si="180"/>
        <v>Real Estate Agent Fee</v>
      </c>
      <c r="CL106" s="36"/>
      <c r="CM106" s="36"/>
      <c r="CN106" s="36"/>
      <c r="CO106" s="36"/>
      <c r="CP106" s="36"/>
      <c r="CQ106" s="257"/>
      <c r="CR106" s="256" t="str">
        <f t="shared" ref="CR106:CR109" ca="1" si="255">IFERROR(CQ106/CM$9,"")</f>
        <v/>
      </c>
      <c r="CS106" s="256" t="str">
        <f t="shared" ref="CS106:CS109" ca="1" si="256">IFERROR(CQ106/CM$10,"")</f>
        <v/>
      </c>
      <c r="CU106" s="254" t="str">
        <f t="shared" si="181"/>
        <v>Real Estate Agent Fee</v>
      </c>
      <c r="CV106" s="36"/>
      <c r="CW106" s="36"/>
      <c r="CX106" s="36"/>
      <c r="CY106" s="36"/>
      <c r="CZ106" s="36"/>
      <c r="DA106" s="257"/>
      <c r="DB106" s="256" t="str">
        <f t="shared" ref="DB106:DB109" ca="1" si="257">IFERROR(DA106/CW$9,"")</f>
        <v/>
      </c>
      <c r="DC106" s="256" t="str">
        <f t="shared" ref="DC106:DC109" ca="1" si="258">IFERROR(DA106/CW$10,"")</f>
        <v/>
      </c>
    </row>
    <row r="107" spans="1:107" x14ac:dyDescent="0.35">
      <c r="A107" s="254" t="s">
        <v>123</v>
      </c>
      <c r="B107" s="36"/>
      <c r="C107" s="36"/>
      <c r="D107" s="34"/>
      <c r="E107" s="255">
        <f t="shared" si="236"/>
        <v>0</v>
      </c>
      <c r="F107" s="256">
        <f t="shared" si="237"/>
        <v>0</v>
      </c>
      <c r="G107" s="256">
        <f t="shared" si="238"/>
        <v>0</v>
      </c>
      <c r="I107" s="254" t="str">
        <f t="shared" si="172"/>
        <v>Marketing Fee</v>
      </c>
      <c r="J107" s="36"/>
      <c r="K107" s="36"/>
      <c r="L107" s="36"/>
      <c r="M107" s="36"/>
      <c r="N107" s="34"/>
      <c r="O107" s="257"/>
      <c r="P107" s="256">
        <f t="shared" ca="1" si="239"/>
        <v>0</v>
      </c>
      <c r="Q107" s="256">
        <f t="shared" ca="1" si="240"/>
        <v>0</v>
      </c>
      <c r="S107" s="254" t="str">
        <f t="shared" si="173"/>
        <v>Marketing Fee</v>
      </c>
      <c r="T107" s="36"/>
      <c r="U107" s="36"/>
      <c r="V107" s="36"/>
      <c r="W107" s="36"/>
      <c r="X107" s="34"/>
      <c r="Y107" s="257"/>
      <c r="Z107" s="256">
        <f t="shared" ca="1" si="241"/>
        <v>0</v>
      </c>
      <c r="AA107" s="256">
        <f t="shared" ca="1" si="242"/>
        <v>0</v>
      </c>
      <c r="AC107" s="254" t="str">
        <f t="shared" si="174"/>
        <v>Marketing Fee</v>
      </c>
      <c r="AD107" s="36"/>
      <c r="AE107" s="36"/>
      <c r="AF107" s="36"/>
      <c r="AG107" s="36"/>
      <c r="AH107" s="34"/>
      <c r="AI107" s="257"/>
      <c r="AJ107" s="256">
        <f t="shared" ca="1" si="243"/>
        <v>0</v>
      </c>
      <c r="AK107" s="256">
        <f t="shared" ca="1" si="244"/>
        <v>0</v>
      </c>
      <c r="AM107" s="254" t="str">
        <f t="shared" si="175"/>
        <v>Marketing Fee</v>
      </c>
      <c r="AN107" s="36"/>
      <c r="AO107" s="36"/>
      <c r="AP107" s="36"/>
      <c r="AQ107" s="36"/>
      <c r="AR107" s="34"/>
      <c r="AS107" s="257"/>
      <c r="AT107" s="256" t="str">
        <f t="shared" ca="1" si="245"/>
        <v/>
      </c>
      <c r="AU107" s="256" t="str">
        <f t="shared" ca="1" si="246"/>
        <v/>
      </c>
      <c r="AW107" s="254" t="str">
        <f t="shared" si="176"/>
        <v>Marketing Fee</v>
      </c>
      <c r="AX107" s="36"/>
      <c r="AY107" s="36"/>
      <c r="AZ107" s="36"/>
      <c r="BA107" s="36"/>
      <c r="BB107" s="34"/>
      <c r="BC107" s="257"/>
      <c r="BD107" s="256" t="str">
        <f t="shared" ca="1" si="247"/>
        <v/>
      </c>
      <c r="BE107" s="256" t="str">
        <f t="shared" ca="1" si="248"/>
        <v/>
      </c>
      <c r="BG107" s="254" t="str">
        <f t="shared" si="177"/>
        <v>Marketing Fee</v>
      </c>
      <c r="BH107" s="36"/>
      <c r="BI107" s="36"/>
      <c r="BJ107" s="36"/>
      <c r="BK107" s="36"/>
      <c r="BL107" s="34"/>
      <c r="BM107" s="257"/>
      <c r="BN107" s="256" t="str">
        <f t="shared" ca="1" si="249"/>
        <v/>
      </c>
      <c r="BO107" s="256" t="str">
        <f t="shared" ca="1" si="250"/>
        <v/>
      </c>
      <c r="BQ107" s="254" t="str">
        <f t="shared" si="178"/>
        <v>Marketing Fee</v>
      </c>
      <c r="BR107" s="36"/>
      <c r="BS107" s="36"/>
      <c r="BT107" s="36"/>
      <c r="BU107" s="36"/>
      <c r="BV107" s="34"/>
      <c r="BW107" s="257"/>
      <c r="BX107" s="256" t="str">
        <f t="shared" ca="1" si="251"/>
        <v/>
      </c>
      <c r="BY107" s="256" t="str">
        <f t="shared" ca="1" si="252"/>
        <v/>
      </c>
      <c r="CA107" s="254" t="str">
        <f t="shared" si="179"/>
        <v>Marketing Fee</v>
      </c>
      <c r="CB107" s="36"/>
      <c r="CC107" s="36"/>
      <c r="CD107" s="36"/>
      <c r="CE107" s="36"/>
      <c r="CF107" s="34"/>
      <c r="CG107" s="257"/>
      <c r="CH107" s="256" t="str">
        <f t="shared" ca="1" si="253"/>
        <v/>
      </c>
      <c r="CI107" s="256" t="str">
        <f t="shared" ca="1" si="254"/>
        <v/>
      </c>
      <c r="CK107" s="254" t="str">
        <f t="shared" si="180"/>
        <v>Marketing Fee</v>
      </c>
      <c r="CL107" s="36"/>
      <c r="CM107" s="36"/>
      <c r="CN107" s="36"/>
      <c r="CO107" s="36"/>
      <c r="CP107" s="34"/>
      <c r="CQ107" s="257"/>
      <c r="CR107" s="256" t="str">
        <f t="shared" ca="1" si="255"/>
        <v/>
      </c>
      <c r="CS107" s="256" t="str">
        <f t="shared" ca="1" si="256"/>
        <v/>
      </c>
      <c r="CU107" s="254" t="str">
        <f t="shared" si="181"/>
        <v>Marketing Fee</v>
      </c>
      <c r="CV107" s="36"/>
      <c r="CW107" s="36"/>
      <c r="CX107" s="36"/>
      <c r="CY107" s="36"/>
      <c r="CZ107" s="34"/>
      <c r="DA107" s="257"/>
      <c r="DB107" s="256" t="str">
        <f t="shared" ca="1" si="257"/>
        <v/>
      </c>
      <c r="DC107" s="256" t="str">
        <f t="shared" ca="1" si="258"/>
        <v/>
      </c>
    </row>
    <row r="108" spans="1:107" x14ac:dyDescent="0.35">
      <c r="A108" s="254" t="s">
        <v>56</v>
      </c>
      <c r="B108" s="37"/>
      <c r="C108" s="37"/>
      <c r="D108" s="34"/>
      <c r="E108" s="255">
        <f t="shared" si="236"/>
        <v>0</v>
      </c>
      <c r="F108" s="256">
        <f t="shared" si="237"/>
        <v>0</v>
      </c>
      <c r="G108" s="256">
        <f t="shared" si="238"/>
        <v>0</v>
      </c>
      <c r="I108" s="254" t="str">
        <f t="shared" si="172"/>
        <v>Other:</v>
      </c>
      <c r="J108" s="308"/>
      <c r="K108" s="308"/>
      <c r="L108" s="36"/>
      <c r="M108" s="36"/>
      <c r="N108" s="34"/>
      <c r="O108" s="257"/>
      <c r="P108" s="256">
        <f t="shared" ca="1" si="239"/>
        <v>0</v>
      </c>
      <c r="Q108" s="256">
        <f t="shared" ca="1" si="240"/>
        <v>0</v>
      </c>
      <c r="S108" s="254" t="str">
        <f t="shared" si="173"/>
        <v>Other:</v>
      </c>
      <c r="T108" s="308"/>
      <c r="U108" s="308"/>
      <c r="V108" s="36"/>
      <c r="W108" s="36"/>
      <c r="X108" s="34"/>
      <c r="Y108" s="257"/>
      <c r="Z108" s="256">
        <f t="shared" ca="1" si="241"/>
        <v>0</v>
      </c>
      <c r="AA108" s="256">
        <f t="shared" ca="1" si="242"/>
        <v>0</v>
      </c>
      <c r="AC108" s="254" t="str">
        <f t="shared" si="174"/>
        <v>Other:</v>
      </c>
      <c r="AD108" s="308"/>
      <c r="AE108" s="308"/>
      <c r="AF108" s="36"/>
      <c r="AG108" s="36"/>
      <c r="AH108" s="34"/>
      <c r="AI108" s="257"/>
      <c r="AJ108" s="256">
        <f t="shared" ca="1" si="243"/>
        <v>0</v>
      </c>
      <c r="AK108" s="256">
        <f t="shared" ca="1" si="244"/>
        <v>0</v>
      </c>
      <c r="AM108" s="254" t="str">
        <f t="shared" si="175"/>
        <v>Other:</v>
      </c>
      <c r="AN108" s="308"/>
      <c r="AO108" s="308"/>
      <c r="AP108" s="36"/>
      <c r="AQ108" s="36"/>
      <c r="AR108" s="34"/>
      <c r="AS108" s="257"/>
      <c r="AT108" s="256" t="str">
        <f t="shared" ca="1" si="245"/>
        <v/>
      </c>
      <c r="AU108" s="256" t="str">
        <f t="shared" ca="1" si="246"/>
        <v/>
      </c>
      <c r="AW108" s="254" t="str">
        <f t="shared" si="176"/>
        <v>Other:</v>
      </c>
      <c r="AX108" s="308"/>
      <c r="AY108" s="308"/>
      <c r="AZ108" s="36"/>
      <c r="BA108" s="36"/>
      <c r="BB108" s="34"/>
      <c r="BC108" s="257"/>
      <c r="BD108" s="256" t="str">
        <f t="shared" ca="1" si="247"/>
        <v/>
      </c>
      <c r="BE108" s="256" t="str">
        <f t="shared" ca="1" si="248"/>
        <v/>
      </c>
      <c r="BG108" s="254" t="str">
        <f t="shared" si="177"/>
        <v>Other:</v>
      </c>
      <c r="BH108" s="308"/>
      <c r="BI108" s="308"/>
      <c r="BJ108" s="36"/>
      <c r="BK108" s="36"/>
      <c r="BL108" s="34"/>
      <c r="BM108" s="257"/>
      <c r="BN108" s="256" t="str">
        <f t="shared" ca="1" si="249"/>
        <v/>
      </c>
      <c r="BO108" s="256" t="str">
        <f t="shared" ca="1" si="250"/>
        <v/>
      </c>
      <c r="BQ108" s="254" t="str">
        <f t="shared" si="178"/>
        <v>Other:</v>
      </c>
      <c r="BR108" s="308"/>
      <c r="BS108" s="308"/>
      <c r="BT108" s="36"/>
      <c r="BU108" s="36"/>
      <c r="BV108" s="34"/>
      <c r="BW108" s="257"/>
      <c r="BX108" s="256" t="str">
        <f t="shared" ca="1" si="251"/>
        <v/>
      </c>
      <c r="BY108" s="256" t="str">
        <f t="shared" ca="1" si="252"/>
        <v/>
      </c>
      <c r="CA108" s="254" t="str">
        <f t="shared" si="179"/>
        <v>Other:</v>
      </c>
      <c r="CB108" s="308"/>
      <c r="CC108" s="308"/>
      <c r="CD108" s="36"/>
      <c r="CE108" s="36"/>
      <c r="CF108" s="34"/>
      <c r="CG108" s="257"/>
      <c r="CH108" s="256" t="str">
        <f t="shared" ca="1" si="253"/>
        <v/>
      </c>
      <c r="CI108" s="256" t="str">
        <f t="shared" ca="1" si="254"/>
        <v/>
      </c>
      <c r="CK108" s="254" t="str">
        <f t="shared" si="180"/>
        <v>Other:</v>
      </c>
      <c r="CL108" s="308"/>
      <c r="CM108" s="308"/>
      <c r="CN108" s="36"/>
      <c r="CO108" s="36"/>
      <c r="CP108" s="34"/>
      <c r="CQ108" s="257"/>
      <c r="CR108" s="256" t="str">
        <f t="shared" ca="1" si="255"/>
        <v/>
      </c>
      <c r="CS108" s="256" t="str">
        <f t="shared" ca="1" si="256"/>
        <v/>
      </c>
      <c r="CU108" s="254" t="str">
        <f t="shared" si="181"/>
        <v>Other:</v>
      </c>
      <c r="CV108" s="308"/>
      <c r="CW108" s="308"/>
      <c r="CX108" s="36"/>
      <c r="CY108" s="36"/>
      <c r="CZ108" s="34"/>
      <c r="DA108" s="257"/>
      <c r="DB108" s="256" t="str">
        <f t="shared" ca="1" si="257"/>
        <v/>
      </c>
      <c r="DC108" s="256" t="str">
        <f t="shared" ca="1" si="258"/>
        <v/>
      </c>
    </row>
    <row r="109" spans="1:107" x14ac:dyDescent="0.35">
      <c r="A109" s="254" t="s">
        <v>57</v>
      </c>
      <c r="B109" s="37"/>
      <c r="C109" s="37"/>
      <c r="D109" s="34"/>
      <c r="E109" s="255">
        <f t="shared" si="236"/>
        <v>0</v>
      </c>
      <c r="F109" s="256">
        <f t="shared" si="237"/>
        <v>0</v>
      </c>
      <c r="G109" s="256">
        <f t="shared" si="238"/>
        <v>0</v>
      </c>
      <c r="I109" s="254" t="str">
        <f t="shared" si="172"/>
        <v xml:space="preserve">Other: </v>
      </c>
      <c r="J109" s="308"/>
      <c r="K109" s="308"/>
      <c r="L109" s="36"/>
      <c r="M109" s="36"/>
      <c r="N109" s="34"/>
      <c r="O109" s="257"/>
      <c r="P109" s="256">
        <f t="shared" ca="1" si="239"/>
        <v>0</v>
      </c>
      <c r="Q109" s="256">
        <f t="shared" ca="1" si="240"/>
        <v>0</v>
      </c>
      <c r="S109" s="254" t="str">
        <f t="shared" si="173"/>
        <v xml:space="preserve">Other: </v>
      </c>
      <c r="T109" s="308"/>
      <c r="U109" s="308"/>
      <c r="V109" s="36"/>
      <c r="W109" s="36"/>
      <c r="X109" s="34"/>
      <c r="Y109" s="257"/>
      <c r="Z109" s="256">
        <f t="shared" ca="1" si="241"/>
        <v>0</v>
      </c>
      <c r="AA109" s="256">
        <f t="shared" ca="1" si="242"/>
        <v>0</v>
      </c>
      <c r="AC109" s="254" t="str">
        <f t="shared" si="174"/>
        <v xml:space="preserve">Other: </v>
      </c>
      <c r="AD109" s="308"/>
      <c r="AE109" s="308"/>
      <c r="AF109" s="36"/>
      <c r="AG109" s="36"/>
      <c r="AH109" s="34"/>
      <c r="AI109" s="257"/>
      <c r="AJ109" s="256">
        <f t="shared" ca="1" si="243"/>
        <v>0</v>
      </c>
      <c r="AK109" s="256">
        <f t="shared" ca="1" si="244"/>
        <v>0</v>
      </c>
      <c r="AM109" s="254" t="str">
        <f t="shared" si="175"/>
        <v xml:space="preserve">Other: </v>
      </c>
      <c r="AN109" s="308"/>
      <c r="AO109" s="308"/>
      <c r="AP109" s="36"/>
      <c r="AQ109" s="36"/>
      <c r="AR109" s="34"/>
      <c r="AS109" s="257"/>
      <c r="AT109" s="256" t="str">
        <f t="shared" ca="1" si="245"/>
        <v/>
      </c>
      <c r="AU109" s="256" t="str">
        <f t="shared" ca="1" si="246"/>
        <v/>
      </c>
      <c r="AW109" s="254" t="str">
        <f t="shared" si="176"/>
        <v xml:space="preserve">Other: </v>
      </c>
      <c r="AX109" s="308"/>
      <c r="AY109" s="308"/>
      <c r="AZ109" s="36"/>
      <c r="BA109" s="36"/>
      <c r="BB109" s="34"/>
      <c r="BC109" s="257"/>
      <c r="BD109" s="256" t="str">
        <f t="shared" ca="1" si="247"/>
        <v/>
      </c>
      <c r="BE109" s="256" t="str">
        <f t="shared" ca="1" si="248"/>
        <v/>
      </c>
      <c r="BG109" s="254" t="str">
        <f t="shared" si="177"/>
        <v xml:space="preserve">Other: </v>
      </c>
      <c r="BH109" s="308"/>
      <c r="BI109" s="308"/>
      <c r="BJ109" s="36"/>
      <c r="BK109" s="36"/>
      <c r="BL109" s="34"/>
      <c r="BM109" s="257"/>
      <c r="BN109" s="256" t="str">
        <f t="shared" ca="1" si="249"/>
        <v/>
      </c>
      <c r="BO109" s="256" t="str">
        <f t="shared" ca="1" si="250"/>
        <v/>
      </c>
      <c r="BQ109" s="254" t="str">
        <f t="shared" si="178"/>
        <v xml:space="preserve">Other: </v>
      </c>
      <c r="BR109" s="308"/>
      <c r="BS109" s="308"/>
      <c r="BT109" s="36"/>
      <c r="BU109" s="36"/>
      <c r="BV109" s="34"/>
      <c r="BW109" s="257"/>
      <c r="BX109" s="256" t="str">
        <f t="shared" ca="1" si="251"/>
        <v/>
      </c>
      <c r="BY109" s="256" t="str">
        <f t="shared" ca="1" si="252"/>
        <v/>
      </c>
      <c r="CA109" s="254" t="str">
        <f t="shared" si="179"/>
        <v xml:space="preserve">Other: </v>
      </c>
      <c r="CB109" s="308"/>
      <c r="CC109" s="308"/>
      <c r="CD109" s="36"/>
      <c r="CE109" s="36"/>
      <c r="CF109" s="34"/>
      <c r="CG109" s="257"/>
      <c r="CH109" s="256" t="str">
        <f t="shared" ca="1" si="253"/>
        <v/>
      </c>
      <c r="CI109" s="256" t="str">
        <f t="shared" ca="1" si="254"/>
        <v/>
      </c>
      <c r="CK109" s="254" t="str">
        <f t="shared" si="180"/>
        <v xml:space="preserve">Other: </v>
      </c>
      <c r="CL109" s="308"/>
      <c r="CM109" s="308"/>
      <c r="CN109" s="36"/>
      <c r="CO109" s="36"/>
      <c r="CP109" s="34"/>
      <c r="CQ109" s="257"/>
      <c r="CR109" s="256" t="str">
        <f t="shared" ca="1" si="255"/>
        <v/>
      </c>
      <c r="CS109" s="256" t="str">
        <f t="shared" ca="1" si="256"/>
        <v/>
      </c>
      <c r="CU109" s="254" t="str">
        <f t="shared" si="181"/>
        <v xml:space="preserve">Other: </v>
      </c>
      <c r="CV109" s="308"/>
      <c r="CW109" s="308"/>
      <c r="CX109" s="36"/>
      <c r="CY109" s="36"/>
      <c r="CZ109" s="34"/>
      <c r="DA109" s="257"/>
      <c r="DB109" s="256" t="str">
        <f t="shared" ca="1" si="257"/>
        <v/>
      </c>
      <c r="DC109" s="256" t="str">
        <f t="shared" ca="1" si="258"/>
        <v/>
      </c>
    </row>
    <row r="110" spans="1:107" s="40" customFormat="1" x14ac:dyDescent="0.35">
      <c r="A110" s="267" t="s">
        <v>124</v>
      </c>
      <c r="B110" s="58"/>
      <c r="C110" s="58"/>
      <c r="D110" s="59"/>
      <c r="E110" s="259">
        <f>SUM(E106:E109)</f>
        <v>0</v>
      </c>
      <c r="F110" s="259">
        <f>SUM(F106:F109)</f>
        <v>0</v>
      </c>
      <c r="G110" s="259">
        <f>SUM(G106:G109)</f>
        <v>0</v>
      </c>
      <c r="I110" s="267" t="str">
        <f t="shared" si="172"/>
        <v>Total Transaction Fee</v>
      </c>
      <c r="J110" s="58"/>
      <c r="K110" s="58"/>
      <c r="L110" s="58"/>
      <c r="M110" s="58"/>
      <c r="N110" s="59"/>
      <c r="O110" s="259">
        <f>SUM(O106:O109)</f>
        <v>0</v>
      </c>
      <c r="P110" s="259">
        <f t="shared" ref="P110:Q110" ca="1" si="259">SUM(P106:P109)</f>
        <v>0</v>
      </c>
      <c r="Q110" s="259">
        <f t="shared" ca="1" si="259"/>
        <v>0</v>
      </c>
      <c r="S110" s="267" t="str">
        <f t="shared" si="173"/>
        <v>Total Transaction Fee</v>
      </c>
      <c r="T110" s="58"/>
      <c r="U110" s="58"/>
      <c r="V110" s="58"/>
      <c r="W110" s="58"/>
      <c r="X110" s="59"/>
      <c r="Y110" s="259">
        <f>SUM(Y106:Y109)</f>
        <v>0</v>
      </c>
      <c r="Z110" s="259">
        <f t="shared" ref="Z110" ca="1" si="260">SUM(Z106:Z109)</f>
        <v>0</v>
      </c>
      <c r="AA110" s="259">
        <f t="shared" ref="AA110" ca="1" si="261">SUM(AA106:AA109)</f>
        <v>0</v>
      </c>
      <c r="AC110" s="267" t="str">
        <f t="shared" si="174"/>
        <v>Total Transaction Fee</v>
      </c>
      <c r="AD110" s="58"/>
      <c r="AE110" s="58"/>
      <c r="AF110" s="58"/>
      <c r="AG110" s="58"/>
      <c r="AH110" s="59"/>
      <c r="AI110" s="259">
        <f>SUM(AI106:AI109)</f>
        <v>0</v>
      </c>
      <c r="AJ110" s="259">
        <f t="shared" ref="AJ110" ca="1" si="262">SUM(AJ106:AJ109)</f>
        <v>0</v>
      </c>
      <c r="AK110" s="259">
        <f t="shared" ref="AK110" ca="1" si="263">SUM(AK106:AK109)</f>
        <v>0</v>
      </c>
      <c r="AM110" s="267" t="str">
        <f t="shared" si="175"/>
        <v>Total Transaction Fee</v>
      </c>
      <c r="AN110" s="58"/>
      <c r="AO110" s="58"/>
      <c r="AP110" s="58"/>
      <c r="AQ110" s="58"/>
      <c r="AR110" s="59"/>
      <c r="AS110" s="259">
        <f>SUM(AS106:AS109)</f>
        <v>0</v>
      </c>
      <c r="AT110" s="259">
        <f t="shared" ref="AT110" ca="1" si="264">SUM(AT106:AT109)</f>
        <v>0</v>
      </c>
      <c r="AU110" s="259">
        <f t="shared" ref="AU110" ca="1" si="265">SUM(AU106:AU109)</f>
        <v>0</v>
      </c>
      <c r="AW110" s="267" t="str">
        <f t="shared" si="176"/>
        <v>Total Transaction Fee</v>
      </c>
      <c r="AX110" s="58"/>
      <c r="AY110" s="58"/>
      <c r="AZ110" s="58"/>
      <c r="BA110" s="58"/>
      <c r="BB110" s="59"/>
      <c r="BC110" s="259">
        <f>SUM(BC106:BC109)</f>
        <v>0</v>
      </c>
      <c r="BD110" s="259">
        <f t="shared" ref="BD110" ca="1" si="266">SUM(BD106:BD109)</f>
        <v>0</v>
      </c>
      <c r="BE110" s="259">
        <f t="shared" ref="BE110" ca="1" si="267">SUM(BE106:BE109)</f>
        <v>0</v>
      </c>
      <c r="BG110" s="267" t="str">
        <f t="shared" si="177"/>
        <v>Total Transaction Fee</v>
      </c>
      <c r="BH110" s="58"/>
      <c r="BI110" s="58"/>
      <c r="BJ110" s="58"/>
      <c r="BK110" s="58"/>
      <c r="BL110" s="59"/>
      <c r="BM110" s="259">
        <f>SUM(BM106:BM109)</f>
        <v>0</v>
      </c>
      <c r="BN110" s="259">
        <f t="shared" ref="BN110" ca="1" si="268">SUM(BN106:BN109)</f>
        <v>0</v>
      </c>
      <c r="BO110" s="259">
        <f t="shared" ref="BO110" ca="1" si="269">SUM(BO106:BO109)</f>
        <v>0</v>
      </c>
      <c r="BQ110" s="267" t="str">
        <f t="shared" si="178"/>
        <v>Total Transaction Fee</v>
      </c>
      <c r="BR110" s="58"/>
      <c r="BS110" s="58"/>
      <c r="BT110" s="58"/>
      <c r="BU110" s="58"/>
      <c r="BV110" s="59"/>
      <c r="BW110" s="259">
        <f>SUM(BW106:BW109)</f>
        <v>0</v>
      </c>
      <c r="BX110" s="259">
        <f t="shared" ref="BX110" ca="1" si="270">SUM(BX106:BX109)</f>
        <v>0</v>
      </c>
      <c r="BY110" s="259">
        <f t="shared" ref="BY110" ca="1" si="271">SUM(BY106:BY109)</f>
        <v>0</v>
      </c>
      <c r="CA110" s="267" t="str">
        <f t="shared" si="179"/>
        <v>Total Transaction Fee</v>
      </c>
      <c r="CB110" s="58"/>
      <c r="CC110" s="58"/>
      <c r="CD110" s="58"/>
      <c r="CE110" s="58"/>
      <c r="CF110" s="59"/>
      <c r="CG110" s="259">
        <f>SUM(CG106:CG109)</f>
        <v>0</v>
      </c>
      <c r="CH110" s="259">
        <f t="shared" ref="CH110" ca="1" si="272">SUM(CH106:CH109)</f>
        <v>0</v>
      </c>
      <c r="CI110" s="259">
        <f t="shared" ref="CI110" ca="1" si="273">SUM(CI106:CI109)</f>
        <v>0</v>
      </c>
      <c r="CK110" s="267" t="str">
        <f t="shared" si="180"/>
        <v>Total Transaction Fee</v>
      </c>
      <c r="CL110" s="58"/>
      <c r="CM110" s="58"/>
      <c r="CN110" s="58"/>
      <c r="CO110" s="58"/>
      <c r="CP110" s="59"/>
      <c r="CQ110" s="259">
        <f>SUM(CQ106:CQ109)</f>
        <v>0</v>
      </c>
      <c r="CR110" s="259">
        <f t="shared" ref="CR110" ca="1" si="274">SUM(CR106:CR109)</f>
        <v>0</v>
      </c>
      <c r="CS110" s="259">
        <f t="shared" ref="CS110" ca="1" si="275">SUM(CS106:CS109)</f>
        <v>0</v>
      </c>
      <c r="CU110" s="267" t="str">
        <f t="shared" si="181"/>
        <v>Total Transaction Fee</v>
      </c>
      <c r="CV110" s="58"/>
      <c r="CW110" s="58"/>
      <c r="CX110" s="58"/>
      <c r="CY110" s="58"/>
      <c r="CZ110" s="59"/>
      <c r="DA110" s="259">
        <f>SUM(DA106:DA109)</f>
        <v>0</v>
      </c>
      <c r="DB110" s="259">
        <f t="shared" ref="DB110" ca="1" si="276">SUM(DB106:DB109)</f>
        <v>0</v>
      </c>
      <c r="DC110" s="259">
        <f t="shared" ref="DC110" ca="1" si="277">SUM(DC106:DC109)</f>
        <v>0</v>
      </c>
    </row>
    <row r="111" spans="1:107" x14ac:dyDescent="0.35">
      <c r="N111" s="30"/>
      <c r="O111" s="6"/>
      <c r="P111" s="6"/>
      <c r="Q111" s="6"/>
      <c r="X111" s="30"/>
      <c r="Y111" s="6"/>
      <c r="Z111" s="6"/>
      <c r="AA111" s="6"/>
      <c r="AH111" s="30"/>
      <c r="AI111" s="6"/>
      <c r="AJ111" s="6"/>
      <c r="AK111" s="6"/>
      <c r="AR111" s="30"/>
      <c r="AS111" s="6"/>
      <c r="AT111" s="6"/>
      <c r="AU111" s="6"/>
      <c r="BB111" s="30"/>
      <c r="BC111" s="6"/>
      <c r="BD111" s="6"/>
      <c r="BE111" s="6"/>
      <c r="BL111" s="30"/>
      <c r="BM111" s="6"/>
      <c r="BN111" s="6"/>
      <c r="BO111" s="6"/>
      <c r="BV111" s="30"/>
      <c r="BW111" s="6"/>
      <c r="BX111" s="6"/>
      <c r="BY111" s="6"/>
      <c r="CF111" s="30"/>
      <c r="CG111" s="6"/>
      <c r="CH111" s="6"/>
      <c r="CI111" s="6"/>
      <c r="CP111" s="30"/>
      <c r="CQ111" s="6"/>
      <c r="CR111" s="6"/>
      <c r="CS111" s="6"/>
      <c r="CZ111" s="30"/>
      <c r="DA111" s="6"/>
      <c r="DB111" s="6"/>
      <c r="DC111" s="6"/>
    </row>
    <row r="112" spans="1:107" s="40" customFormat="1" x14ac:dyDescent="0.35">
      <c r="A112" s="268" t="s">
        <v>125</v>
      </c>
      <c r="B112" s="69"/>
      <c r="C112" s="69"/>
      <c r="D112" s="70"/>
      <c r="E112" s="259">
        <f ca="1">SUM(E61,E81,E87,E101,E45,E110)</f>
        <v>4200</v>
      </c>
      <c r="F112" s="259">
        <f ca="1">SUM(F61,F81,F87,F101,F45,F110)</f>
        <v>700</v>
      </c>
      <c r="G112" s="259">
        <f ca="1">SUM(G61,G81,G87,G101,G45,G110)</f>
        <v>0.49999999999999994</v>
      </c>
      <c r="I112" s="268" t="str">
        <f t="shared" si="172"/>
        <v>Total Uses of Funds</v>
      </c>
      <c r="J112" s="69"/>
      <c r="K112" s="69"/>
      <c r="L112" s="69"/>
      <c r="M112" s="69"/>
      <c r="N112" s="70"/>
      <c r="O112" s="259">
        <f ca="1">SUM(O61,O81,O87,O101,O45,O110)</f>
        <v>2200</v>
      </c>
      <c r="P112" s="259">
        <f ca="1">SUM(P61,P81,P87,P101,P45,P110)</f>
        <v>1100</v>
      </c>
      <c r="Q112" s="259">
        <f ca="1">SUM(Q61,Q81,Q87,Q101,Q45,Q110)</f>
        <v>0.5</v>
      </c>
      <c r="S112" s="268" t="str">
        <f t="shared" si="173"/>
        <v>Total Uses of Funds</v>
      </c>
      <c r="T112" s="69"/>
      <c r="U112" s="69"/>
      <c r="V112" s="69"/>
      <c r="W112" s="69"/>
      <c r="X112" s="70"/>
      <c r="Y112" s="259">
        <f ca="1">SUM(Y61,Y81,Y87,Y101,Y45,Y110)</f>
        <v>1000</v>
      </c>
      <c r="Z112" s="259">
        <f ca="1">SUM(Z61,Z81,Z87,Z101,Z45,Z110)</f>
        <v>1000</v>
      </c>
      <c r="AA112" s="259">
        <f ca="1">SUM(AA61,AA81,AA87,AA101,AA45,AA110)</f>
        <v>0.5</v>
      </c>
      <c r="AC112" s="268" t="str">
        <f t="shared" si="174"/>
        <v>Total Uses of Funds</v>
      </c>
      <c r="AD112" s="69"/>
      <c r="AE112" s="69"/>
      <c r="AF112" s="69"/>
      <c r="AG112" s="69"/>
      <c r="AH112" s="70"/>
      <c r="AI112" s="259">
        <f>SUM(AI61,AI81,AI87,AI101,AI45,AI110)</f>
        <v>0</v>
      </c>
      <c r="AJ112" s="259">
        <f ca="1">SUM(AJ61,AJ81,AJ87,AJ101,AJ45,AJ110)</f>
        <v>1000</v>
      </c>
      <c r="AK112" s="259">
        <f ca="1">SUM(AK61,AK81,AK87,AK101,AK45,AK110)</f>
        <v>0.5</v>
      </c>
      <c r="AM112" s="268" t="str">
        <f t="shared" si="175"/>
        <v>Total Uses of Funds</v>
      </c>
      <c r="AN112" s="69"/>
      <c r="AO112" s="69"/>
      <c r="AP112" s="69"/>
      <c r="AQ112" s="69"/>
      <c r="AR112" s="70"/>
      <c r="AS112" s="259">
        <f ca="1">SUM(AS61,AS81,AS87,AS101,AS45,AS110)</f>
        <v>0</v>
      </c>
      <c r="AT112" s="259">
        <f ca="1">SUM(AT61,AT81,AT87,AT101,AT45,AT110)</f>
        <v>0</v>
      </c>
      <c r="AU112" s="259">
        <f ca="1">SUM(AU61,AU81,AU87,AU101,AU45,AU110)</f>
        <v>0</v>
      </c>
      <c r="AW112" s="268" t="str">
        <f t="shared" si="176"/>
        <v>Total Uses of Funds</v>
      </c>
      <c r="AX112" s="69"/>
      <c r="AY112" s="69"/>
      <c r="AZ112" s="69"/>
      <c r="BA112" s="69"/>
      <c r="BB112" s="70"/>
      <c r="BC112" s="259">
        <f ca="1">SUM(BC61,BC81,BC87,BC101,BC45,BC110)</f>
        <v>0</v>
      </c>
      <c r="BD112" s="259">
        <f ca="1">SUM(BD61,BD81,BD87,BD101,BD45,BD110)</f>
        <v>0</v>
      </c>
      <c r="BE112" s="259">
        <f ca="1">SUM(BE61,BE81,BE87,BE101,BE45,BE110)</f>
        <v>0</v>
      </c>
      <c r="BG112" s="268" t="str">
        <f t="shared" si="177"/>
        <v>Total Uses of Funds</v>
      </c>
      <c r="BH112" s="69"/>
      <c r="BI112" s="69"/>
      <c r="BJ112" s="69"/>
      <c r="BK112" s="69"/>
      <c r="BL112" s="70"/>
      <c r="BM112" s="259">
        <f ca="1">SUM(BM61,BM81,BM87,BM101,BM45,BM110)</f>
        <v>0</v>
      </c>
      <c r="BN112" s="259">
        <f ca="1">SUM(BN61,BN81,BN87,BN101,BN45,BN110)</f>
        <v>0</v>
      </c>
      <c r="BO112" s="259">
        <f ca="1">SUM(BO61,BO81,BO87,BO101,BO45,BO110)</f>
        <v>0</v>
      </c>
      <c r="BQ112" s="268" t="str">
        <f t="shared" si="178"/>
        <v>Total Uses of Funds</v>
      </c>
      <c r="BR112" s="69"/>
      <c r="BS112" s="69"/>
      <c r="BT112" s="69"/>
      <c r="BU112" s="69"/>
      <c r="BV112" s="70"/>
      <c r="BW112" s="259">
        <f ca="1">SUM(BW61,BW81,BW87,BW101,BW45,BW110)</f>
        <v>0</v>
      </c>
      <c r="BX112" s="259">
        <f ca="1">SUM(BX61,BX81,BX87,BX101,BX45,BX110)</f>
        <v>0</v>
      </c>
      <c r="BY112" s="259">
        <f ca="1">SUM(BY61,BY81,BY87,BY101,BY45,BY110)</f>
        <v>0</v>
      </c>
      <c r="CA112" s="268" t="str">
        <f t="shared" si="179"/>
        <v>Total Uses of Funds</v>
      </c>
      <c r="CB112" s="69"/>
      <c r="CC112" s="69"/>
      <c r="CD112" s="69"/>
      <c r="CE112" s="69"/>
      <c r="CF112" s="70"/>
      <c r="CG112" s="259">
        <f ca="1">SUM(CG61,CG81,CG87,CG101,CG45,CG110)</f>
        <v>0</v>
      </c>
      <c r="CH112" s="259">
        <f ca="1">SUM(CH61,CH81,CH87,CH101,CH45,CH110)</f>
        <v>0</v>
      </c>
      <c r="CI112" s="259">
        <f ca="1">SUM(CI61,CI81,CI87,CI101,CI45,CI110)</f>
        <v>0</v>
      </c>
      <c r="CK112" s="268" t="str">
        <f t="shared" si="180"/>
        <v>Total Uses of Funds</v>
      </c>
      <c r="CL112" s="69"/>
      <c r="CM112" s="69"/>
      <c r="CN112" s="69"/>
      <c r="CO112" s="69"/>
      <c r="CP112" s="70"/>
      <c r="CQ112" s="259">
        <f ca="1">SUM(CQ61,CQ81,CQ87,CQ101,CQ45,CQ110)</f>
        <v>0</v>
      </c>
      <c r="CR112" s="259">
        <f ca="1">SUM(CR61,CR81,CR87,CR101,CR45,CR110)</f>
        <v>0</v>
      </c>
      <c r="CS112" s="259">
        <f ca="1">SUM(CS61,CS81,CS87,CS101,CS45,CS110)</f>
        <v>0</v>
      </c>
      <c r="CU112" s="268" t="str">
        <f t="shared" si="181"/>
        <v>Total Uses of Funds</v>
      </c>
      <c r="CV112" s="69"/>
      <c r="CW112" s="69"/>
      <c r="CX112" s="69"/>
      <c r="CY112" s="69"/>
      <c r="CZ112" s="70"/>
      <c r="DA112" s="259">
        <f ca="1">SUM(DA61,DA81,DA87,DA101,DA45,DA110)</f>
        <v>0</v>
      </c>
      <c r="DB112" s="259">
        <f ca="1">SUM(DB61,DB81,DB87,DB101,DB45,DB110)</f>
        <v>0</v>
      </c>
      <c r="DC112" s="259">
        <f ca="1">SUM(DC61,DC81,DC87,DC101,DC45,DC110)</f>
        <v>0</v>
      </c>
    </row>
  </sheetData>
  <sheetProtection algorithmName="SHA-512" hashValue="0RoeS9c0LjubOgBqiq/hCSi6/OoAtYCkHqlqGlim3scrUOPVYG+zTf8rNdq2IjJuFU5frJDI1PMnn4oJlTxB0A==" saltValue="UL8XtHsabOAshT/zKqAXVw==" spinCount="100000" sheet="1" objects="1" scenarios="1"/>
  <mergeCells count="164">
    <mergeCell ref="AX17:AY17"/>
    <mergeCell ref="BH17:BI17"/>
    <mergeCell ref="BR17:BS17"/>
    <mergeCell ref="CB17:CC17"/>
    <mergeCell ref="CL17:CM17"/>
    <mergeCell ref="CV17:CW17"/>
    <mergeCell ref="CL85:CM85"/>
    <mergeCell ref="CL44:CM44"/>
    <mergeCell ref="CL58:CM58"/>
    <mergeCell ref="CL59:CM59"/>
    <mergeCell ref="CL79:CM79"/>
    <mergeCell ref="BR80:BS80"/>
    <mergeCell ref="BR24:BS24"/>
    <mergeCell ref="BR25:BS25"/>
    <mergeCell ref="BR43:BS43"/>
    <mergeCell ref="BR44:BS44"/>
    <mergeCell ref="BR58:BS58"/>
    <mergeCell ref="BR59:BS59"/>
    <mergeCell ref="BR79:BS79"/>
    <mergeCell ref="CL80:CM80"/>
    <mergeCell ref="CB80:CC80"/>
    <mergeCell ref="CB85:CC85"/>
    <mergeCell ref="BH80:BI80"/>
    <mergeCell ref="BH85:BI85"/>
    <mergeCell ref="CL86:CM86"/>
    <mergeCell ref="CL98:CM98"/>
    <mergeCell ref="CL99:CM99"/>
    <mergeCell ref="CL108:CM108"/>
    <mergeCell ref="CV109:CW109"/>
    <mergeCell ref="CL109:CM109"/>
    <mergeCell ref="CV18:CW18"/>
    <mergeCell ref="CV24:CW24"/>
    <mergeCell ref="CV25:CW25"/>
    <mergeCell ref="CV43:CW43"/>
    <mergeCell ref="CV44:CW44"/>
    <mergeCell ref="CV58:CW58"/>
    <mergeCell ref="CV59:CW59"/>
    <mergeCell ref="CV79:CW79"/>
    <mergeCell ref="CV80:CW80"/>
    <mergeCell ref="CV85:CW85"/>
    <mergeCell ref="CV86:CW86"/>
    <mergeCell ref="CV98:CW98"/>
    <mergeCell ref="CV99:CW99"/>
    <mergeCell ref="CV108:CW108"/>
    <mergeCell ref="CL18:CM18"/>
    <mergeCell ref="CL24:CM24"/>
    <mergeCell ref="CL25:CM25"/>
    <mergeCell ref="CL43:CM43"/>
    <mergeCell ref="CB86:CC86"/>
    <mergeCell ref="CB98:CC98"/>
    <mergeCell ref="CB99:CC99"/>
    <mergeCell ref="CB108:CC108"/>
    <mergeCell ref="CB109:CC109"/>
    <mergeCell ref="BR18:BS18"/>
    <mergeCell ref="CB18:CC18"/>
    <mergeCell ref="CB24:CC24"/>
    <mergeCell ref="CB25:CC25"/>
    <mergeCell ref="CB43:CC43"/>
    <mergeCell ref="CB44:CC44"/>
    <mergeCell ref="CB58:CC58"/>
    <mergeCell ref="CB59:CC59"/>
    <mergeCell ref="CB79:CC79"/>
    <mergeCell ref="BH86:BI86"/>
    <mergeCell ref="BH98:BI98"/>
    <mergeCell ref="BH99:BI99"/>
    <mergeCell ref="BH108:BI108"/>
    <mergeCell ref="BH109:BI109"/>
    <mergeCell ref="BR85:BS85"/>
    <mergeCell ref="BR86:BS86"/>
    <mergeCell ref="BR98:BS98"/>
    <mergeCell ref="BR99:BS99"/>
    <mergeCell ref="BR108:BS108"/>
    <mergeCell ref="BR109:BS109"/>
    <mergeCell ref="AN109:AO109"/>
    <mergeCell ref="AX80:AY80"/>
    <mergeCell ref="AX85:AY85"/>
    <mergeCell ref="AX86:AY86"/>
    <mergeCell ref="AX98:AY98"/>
    <mergeCell ref="AX99:AY99"/>
    <mergeCell ref="AX108:AY108"/>
    <mergeCell ref="AX109:AY109"/>
    <mergeCell ref="BH18:BI18"/>
    <mergeCell ref="BH24:BI24"/>
    <mergeCell ref="BH25:BI25"/>
    <mergeCell ref="BH43:BI43"/>
    <mergeCell ref="BH44:BI44"/>
    <mergeCell ref="BH58:BI58"/>
    <mergeCell ref="BH59:BI59"/>
    <mergeCell ref="BH79:BI79"/>
    <mergeCell ref="AX18:AY18"/>
    <mergeCell ref="AX24:AY24"/>
    <mergeCell ref="AX25:AY25"/>
    <mergeCell ref="AX43:AY43"/>
    <mergeCell ref="AX44:AY44"/>
    <mergeCell ref="AX58:AY58"/>
    <mergeCell ref="AX59:AY59"/>
    <mergeCell ref="AX79:AY79"/>
    <mergeCell ref="T109:U109"/>
    <mergeCell ref="AD18:AE18"/>
    <mergeCell ref="AD24:AE24"/>
    <mergeCell ref="AD25:AE25"/>
    <mergeCell ref="AD43:AE43"/>
    <mergeCell ref="AD44:AE44"/>
    <mergeCell ref="AD58:AE58"/>
    <mergeCell ref="AD59:AE59"/>
    <mergeCell ref="AD79:AE79"/>
    <mergeCell ref="AD80:AE80"/>
    <mergeCell ref="AD85:AE85"/>
    <mergeCell ref="AD86:AE86"/>
    <mergeCell ref="AD98:AE98"/>
    <mergeCell ref="AD99:AE99"/>
    <mergeCell ref="AD108:AE108"/>
    <mergeCell ref="T85:U85"/>
    <mergeCell ref="AD109:AE109"/>
    <mergeCell ref="T99:U99"/>
    <mergeCell ref="T108:U108"/>
    <mergeCell ref="T44:U44"/>
    <mergeCell ref="T58:U58"/>
    <mergeCell ref="T59:U59"/>
    <mergeCell ref="T79:U79"/>
    <mergeCell ref="T80:U80"/>
    <mergeCell ref="AN99:AO99"/>
    <mergeCell ref="AN108:AO108"/>
    <mergeCell ref="T18:U18"/>
    <mergeCell ref="T24:U24"/>
    <mergeCell ref="T25:U25"/>
    <mergeCell ref="T43:U43"/>
    <mergeCell ref="AN18:AO18"/>
    <mergeCell ref="AN24:AO24"/>
    <mergeCell ref="AN25:AO25"/>
    <mergeCell ref="AN43:AO43"/>
    <mergeCell ref="AN44:AO44"/>
    <mergeCell ref="AN58:AO58"/>
    <mergeCell ref="AN59:AO59"/>
    <mergeCell ref="AN79:AO79"/>
    <mergeCell ref="AN80:AO80"/>
    <mergeCell ref="J17:K17"/>
    <mergeCell ref="T17:U17"/>
    <mergeCell ref="C2:G2"/>
    <mergeCell ref="C3:G3"/>
    <mergeCell ref="A5:G5"/>
    <mergeCell ref="A6:G6"/>
    <mergeCell ref="T86:U86"/>
    <mergeCell ref="T98:U98"/>
    <mergeCell ref="AN85:AO85"/>
    <mergeCell ref="AN86:AO86"/>
    <mergeCell ref="AN98:AO98"/>
    <mergeCell ref="AD17:AE17"/>
    <mergeCell ref="AN17:AO17"/>
    <mergeCell ref="J99:K99"/>
    <mergeCell ref="J108:K108"/>
    <mergeCell ref="J109:K109"/>
    <mergeCell ref="J58:K58"/>
    <mergeCell ref="J59:K59"/>
    <mergeCell ref="J79:K79"/>
    <mergeCell ref="J80:K80"/>
    <mergeCell ref="J85:K85"/>
    <mergeCell ref="J18:K18"/>
    <mergeCell ref="J24:K24"/>
    <mergeCell ref="J25:K25"/>
    <mergeCell ref="J43:K43"/>
    <mergeCell ref="J44:K44"/>
    <mergeCell ref="J86:K86"/>
    <mergeCell ref="J98:K98"/>
  </mergeCells>
  <conditionalFormatting sqref="I8:Q112">
    <cfRule type="expression" dxfId="62" priority="10">
      <formula>$K$9=""</formula>
    </cfRule>
  </conditionalFormatting>
  <conditionalFormatting sqref="O66:Q66 Y66:AA66 AI66:AK66 AS66:AU66 BC66:BE66 BM66:BO66 BW66:BY66 CG66:CI66 CQ66:CS66 DA66:DC66">
    <cfRule type="expression" dxfId="61" priority="73">
      <formula>$E$66&gt;0</formula>
    </cfRule>
  </conditionalFormatting>
  <conditionalFormatting sqref="S8:AA112">
    <cfRule type="expression" dxfId="60" priority="9">
      <formula>$U$9=""</formula>
    </cfRule>
  </conditionalFormatting>
  <conditionalFormatting sqref="AC8:AK112">
    <cfRule type="expression" dxfId="59" priority="8">
      <formula>$AE$9=""</formula>
    </cfRule>
  </conditionalFormatting>
  <conditionalFormatting sqref="AM8:AU112">
    <cfRule type="expression" dxfId="58" priority="7">
      <formula>$AO$9=""</formula>
    </cfRule>
  </conditionalFormatting>
  <conditionalFormatting sqref="AW8:BE112">
    <cfRule type="expression" dxfId="57" priority="6">
      <formula>$AY$9=""</formula>
    </cfRule>
  </conditionalFormatting>
  <conditionalFormatting sqref="BG8:BO112">
    <cfRule type="expression" dxfId="56" priority="5">
      <formula>$BI$9=""</formula>
    </cfRule>
  </conditionalFormatting>
  <conditionalFormatting sqref="BQ8:BY112">
    <cfRule type="expression" dxfId="55" priority="4">
      <formula>$BS$9=""</formula>
    </cfRule>
  </conditionalFormatting>
  <conditionalFormatting sqref="CA8:CI112">
    <cfRule type="expression" dxfId="54" priority="3">
      <formula>$CC$9=""</formula>
    </cfRule>
  </conditionalFormatting>
  <conditionalFormatting sqref="CK8:CS112">
    <cfRule type="expression" dxfId="53" priority="2">
      <formula>$CM$9=""</formula>
    </cfRule>
  </conditionalFormatting>
  <conditionalFormatting sqref="CU8:DC112">
    <cfRule type="expression" dxfId="52" priority="1">
      <formula>$CW$9=""</formula>
    </cfRule>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8D1C3-5B0D-49E5-BF64-301D8212AE53}">
  <sheetPr>
    <tabColor theme="4" tint="0.79998168889431442"/>
  </sheetPr>
  <dimension ref="A1:BD68"/>
  <sheetViews>
    <sheetView showGridLines="0" zoomScaleNormal="100" workbookViewId="0">
      <selection activeCell="A59" sqref="A59"/>
    </sheetView>
  </sheetViews>
  <sheetFormatPr defaultRowHeight="14.5" x14ac:dyDescent="0.35"/>
  <cols>
    <col min="1" max="1" width="42.6328125" style="94" bestFit="1" customWidth="1"/>
    <col min="2" max="2" width="13.90625" style="94" customWidth="1"/>
    <col min="3" max="3" width="17.453125" style="94" customWidth="1"/>
    <col min="4" max="4" width="18.453125" style="94" customWidth="1"/>
    <col min="5" max="5" width="1.453125" style="94" customWidth="1"/>
    <col min="6" max="7" width="18.453125" style="94" customWidth="1"/>
    <col min="8" max="8" width="1.08984375" style="94" customWidth="1"/>
    <col min="9" max="10" width="18.453125" style="94" customWidth="1"/>
    <col min="11" max="11" width="1.08984375" style="94" customWidth="1"/>
    <col min="12" max="13" width="18.453125" style="94" customWidth="1"/>
    <col min="14" max="14" width="1.08984375" style="95" customWidth="1"/>
    <col min="15" max="16" width="18.453125" style="95" customWidth="1"/>
    <col min="17" max="17" width="1.08984375" style="95" customWidth="1"/>
    <col min="18" max="19" width="18.453125" style="95" customWidth="1"/>
    <col min="20" max="20" width="1.08984375" style="95" customWidth="1"/>
    <col min="21" max="22" width="18.453125" style="95" customWidth="1"/>
    <col min="23" max="23" width="1.453125" style="95" customWidth="1"/>
    <col min="24" max="25" width="18.453125" style="95" customWidth="1"/>
    <col min="26" max="26" width="1.08984375" style="95" customWidth="1"/>
    <col min="27" max="28" width="18.453125" style="95" customWidth="1"/>
    <col min="29" max="29" width="1.08984375" style="95" customWidth="1"/>
    <col min="30" max="30" width="18.453125" style="95" customWidth="1"/>
    <col min="31" max="31" width="16.6328125" style="95" customWidth="1"/>
    <col min="32" max="38" width="8.90625" style="95"/>
    <col min="39" max="236" width="8.90625" style="94"/>
    <col min="237" max="237" width="23.6328125" style="94" customWidth="1"/>
    <col min="238" max="243" width="8.90625" style="94"/>
    <col min="244" max="244" width="20.6328125" style="94" customWidth="1"/>
    <col min="245" max="245" width="18.08984375" style="94" customWidth="1"/>
    <col min="246" max="492" width="8.90625" style="94"/>
    <col min="493" max="493" width="23.6328125" style="94" customWidth="1"/>
    <col min="494" max="499" width="8.90625" style="94"/>
    <col min="500" max="500" width="20.6328125" style="94" customWidth="1"/>
    <col min="501" max="501" width="18.08984375" style="94" customWidth="1"/>
    <col min="502" max="748" width="8.90625" style="94"/>
    <col min="749" max="749" width="23.6328125" style="94" customWidth="1"/>
    <col min="750" max="755" width="8.90625" style="94"/>
    <col min="756" max="756" width="20.6328125" style="94" customWidth="1"/>
    <col min="757" max="757" width="18.08984375" style="94" customWidth="1"/>
    <col min="758" max="1004" width="8.90625" style="94"/>
    <col min="1005" max="1005" width="23.6328125" style="94" customWidth="1"/>
    <col min="1006" max="1011" width="8.90625" style="94"/>
    <col min="1012" max="1012" width="20.6328125" style="94" customWidth="1"/>
    <col min="1013" max="1013" width="18.08984375" style="94" customWidth="1"/>
    <col min="1014" max="1260" width="8.90625" style="94"/>
    <col min="1261" max="1261" width="23.6328125" style="94" customWidth="1"/>
    <col min="1262" max="1267" width="8.90625" style="94"/>
    <col min="1268" max="1268" width="20.6328125" style="94" customWidth="1"/>
    <col min="1269" max="1269" width="18.08984375" style="94" customWidth="1"/>
    <col min="1270" max="1516" width="8.90625" style="94"/>
    <col min="1517" max="1517" width="23.6328125" style="94" customWidth="1"/>
    <col min="1518" max="1523" width="8.90625" style="94"/>
    <col min="1524" max="1524" width="20.6328125" style="94" customWidth="1"/>
    <col min="1525" max="1525" width="18.08984375" style="94" customWidth="1"/>
    <col min="1526" max="1772" width="8.90625" style="94"/>
    <col min="1773" max="1773" width="23.6328125" style="94" customWidth="1"/>
    <col min="1774" max="1779" width="8.90625" style="94"/>
    <col min="1780" max="1780" width="20.6328125" style="94" customWidth="1"/>
    <col min="1781" max="1781" width="18.08984375" style="94" customWidth="1"/>
    <col min="1782" max="2028" width="8.90625" style="94"/>
    <col min="2029" max="2029" width="23.6328125" style="94" customWidth="1"/>
    <col min="2030" max="2035" width="8.90625" style="94"/>
    <col min="2036" max="2036" width="20.6328125" style="94" customWidth="1"/>
    <col min="2037" max="2037" width="18.08984375" style="94" customWidth="1"/>
    <col min="2038" max="2284" width="8.90625" style="94"/>
    <col min="2285" max="2285" width="23.6328125" style="94" customWidth="1"/>
    <col min="2286" max="2291" width="8.90625" style="94"/>
    <col min="2292" max="2292" width="20.6328125" style="94" customWidth="1"/>
    <col min="2293" max="2293" width="18.08984375" style="94" customWidth="1"/>
    <col min="2294" max="2540" width="8.90625" style="94"/>
    <col min="2541" max="2541" width="23.6328125" style="94" customWidth="1"/>
    <col min="2542" max="2547" width="8.90625" style="94"/>
    <col min="2548" max="2548" width="20.6328125" style="94" customWidth="1"/>
    <col min="2549" max="2549" width="18.08984375" style="94" customWidth="1"/>
    <col min="2550" max="2796" width="8.90625" style="94"/>
    <col min="2797" max="2797" width="23.6328125" style="94" customWidth="1"/>
    <col min="2798" max="2803" width="8.90625" style="94"/>
    <col min="2804" max="2804" width="20.6328125" style="94" customWidth="1"/>
    <col min="2805" max="2805" width="18.08984375" style="94" customWidth="1"/>
    <col min="2806" max="3052" width="8.90625" style="94"/>
    <col min="3053" max="3053" width="23.6328125" style="94" customWidth="1"/>
    <col min="3054" max="3059" width="8.90625" style="94"/>
    <col min="3060" max="3060" width="20.6328125" style="94" customWidth="1"/>
    <col min="3061" max="3061" width="18.08984375" style="94" customWidth="1"/>
    <col min="3062" max="3308" width="8.90625" style="94"/>
    <col min="3309" max="3309" width="23.6328125" style="94" customWidth="1"/>
    <col min="3310" max="3315" width="8.90625" style="94"/>
    <col min="3316" max="3316" width="20.6328125" style="94" customWidth="1"/>
    <col min="3317" max="3317" width="18.08984375" style="94" customWidth="1"/>
    <col min="3318" max="3564" width="8.90625" style="94"/>
    <col min="3565" max="3565" width="23.6328125" style="94" customWidth="1"/>
    <col min="3566" max="3571" width="8.90625" style="94"/>
    <col min="3572" max="3572" width="20.6328125" style="94" customWidth="1"/>
    <col min="3573" max="3573" width="18.08984375" style="94" customWidth="1"/>
    <col min="3574" max="3820" width="8.90625" style="94"/>
    <col min="3821" max="3821" width="23.6328125" style="94" customWidth="1"/>
    <col min="3822" max="3827" width="8.90625" style="94"/>
    <col min="3828" max="3828" width="20.6328125" style="94" customWidth="1"/>
    <col min="3829" max="3829" width="18.08984375" style="94" customWidth="1"/>
    <col min="3830" max="4076" width="8.90625" style="94"/>
    <col min="4077" max="4077" width="23.6328125" style="94" customWidth="1"/>
    <col min="4078" max="4083" width="8.90625" style="94"/>
    <col min="4084" max="4084" width="20.6328125" style="94" customWidth="1"/>
    <col min="4085" max="4085" width="18.08984375" style="94" customWidth="1"/>
    <col min="4086" max="4332" width="8.90625" style="94"/>
    <col min="4333" max="4333" width="23.6328125" style="94" customWidth="1"/>
    <col min="4334" max="4339" width="8.90625" style="94"/>
    <col min="4340" max="4340" width="20.6328125" style="94" customWidth="1"/>
    <col min="4341" max="4341" width="18.08984375" style="94" customWidth="1"/>
    <col min="4342" max="4588" width="8.90625" style="94"/>
    <col min="4589" max="4589" width="23.6328125" style="94" customWidth="1"/>
    <col min="4590" max="4595" width="8.90625" style="94"/>
    <col min="4596" max="4596" width="20.6328125" style="94" customWidth="1"/>
    <col min="4597" max="4597" width="18.08984375" style="94" customWidth="1"/>
    <col min="4598" max="4844" width="8.90625" style="94"/>
    <col min="4845" max="4845" width="23.6328125" style="94" customWidth="1"/>
    <col min="4846" max="4851" width="8.90625" style="94"/>
    <col min="4852" max="4852" width="20.6328125" style="94" customWidth="1"/>
    <col min="4853" max="4853" width="18.08984375" style="94" customWidth="1"/>
    <col min="4854" max="5100" width="8.90625" style="94"/>
    <col min="5101" max="5101" width="23.6328125" style="94" customWidth="1"/>
    <col min="5102" max="5107" width="8.90625" style="94"/>
    <col min="5108" max="5108" width="20.6328125" style="94" customWidth="1"/>
    <col min="5109" max="5109" width="18.08984375" style="94" customWidth="1"/>
    <col min="5110" max="5356" width="8.90625" style="94"/>
    <col min="5357" max="5357" width="23.6328125" style="94" customWidth="1"/>
    <col min="5358" max="5363" width="8.90625" style="94"/>
    <col min="5364" max="5364" width="20.6328125" style="94" customWidth="1"/>
    <col min="5365" max="5365" width="18.08984375" style="94" customWidth="1"/>
    <col min="5366" max="5612" width="8.90625" style="94"/>
    <col min="5613" max="5613" width="23.6328125" style="94" customWidth="1"/>
    <col min="5614" max="5619" width="8.90625" style="94"/>
    <col min="5620" max="5620" width="20.6328125" style="94" customWidth="1"/>
    <col min="5621" max="5621" width="18.08984375" style="94" customWidth="1"/>
    <col min="5622" max="5868" width="8.90625" style="94"/>
    <col min="5869" max="5869" width="23.6328125" style="94" customWidth="1"/>
    <col min="5870" max="5875" width="8.90625" style="94"/>
    <col min="5876" max="5876" width="20.6328125" style="94" customWidth="1"/>
    <col min="5877" max="5877" width="18.08984375" style="94" customWidth="1"/>
    <col min="5878" max="6124" width="8.90625" style="94"/>
    <col min="6125" max="6125" width="23.6328125" style="94" customWidth="1"/>
    <col min="6126" max="6131" width="8.90625" style="94"/>
    <col min="6132" max="6132" width="20.6328125" style="94" customWidth="1"/>
    <col min="6133" max="6133" width="18.08984375" style="94" customWidth="1"/>
    <col min="6134" max="6380" width="8.90625" style="94"/>
    <col min="6381" max="6381" width="23.6328125" style="94" customWidth="1"/>
    <col min="6382" max="6387" width="8.90625" style="94"/>
    <col min="6388" max="6388" width="20.6328125" style="94" customWidth="1"/>
    <col min="6389" max="6389" width="18.08984375" style="94" customWidth="1"/>
    <col min="6390" max="6636" width="8.90625" style="94"/>
    <col min="6637" max="6637" width="23.6328125" style="94" customWidth="1"/>
    <col min="6638" max="6643" width="8.90625" style="94"/>
    <col min="6644" max="6644" width="20.6328125" style="94" customWidth="1"/>
    <col min="6645" max="6645" width="18.08984375" style="94" customWidth="1"/>
    <col min="6646" max="6892" width="8.90625" style="94"/>
    <col min="6893" max="6893" width="23.6328125" style="94" customWidth="1"/>
    <col min="6894" max="6899" width="8.90625" style="94"/>
    <col min="6900" max="6900" width="20.6328125" style="94" customWidth="1"/>
    <col min="6901" max="6901" width="18.08984375" style="94" customWidth="1"/>
    <col min="6902" max="7148" width="8.90625" style="94"/>
    <col min="7149" max="7149" width="23.6328125" style="94" customWidth="1"/>
    <col min="7150" max="7155" width="8.90625" style="94"/>
    <col min="7156" max="7156" width="20.6328125" style="94" customWidth="1"/>
    <col min="7157" max="7157" width="18.08984375" style="94" customWidth="1"/>
    <col min="7158" max="7404" width="8.90625" style="94"/>
    <col min="7405" max="7405" width="23.6328125" style="94" customWidth="1"/>
    <col min="7406" max="7411" width="8.90625" style="94"/>
    <col min="7412" max="7412" width="20.6328125" style="94" customWidth="1"/>
    <col min="7413" max="7413" width="18.08984375" style="94" customWidth="1"/>
    <col min="7414" max="7660" width="8.90625" style="94"/>
    <col min="7661" max="7661" width="23.6328125" style="94" customWidth="1"/>
    <col min="7662" max="7667" width="8.90625" style="94"/>
    <col min="7668" max="7668" width="20.6328125" style="94" customWidth="1"/>
    <col min="7669" max="7669" width="18.08984375" style="94" customWidth="1"/>
    <col min="7670" max="7916" width="8.90625" style="94"/>
    <col min="7917" max="7917" width="23.6328125" style="94" customWidth="1"/>
    <col min="7918" max="7923" width="8.90625" style="94"/>
    <col min="7924" max="7924" width="20.6328125" style="94" customWidth="1"/>
    <col min="7925" max="7925" width="18.08984375" style="94" customWidth="1"/>
    <col min="7926" max="8172" width="8.90625" style="94"/>
    <col min="8173" max="8173" width="23.6328125" style="94" customWidth="1"/>
    <col min="8174" max="8179" width="8.90625" style="94"/>
    <col min="8180" max="8180" width="20.6328125" style="94" customWidth="1"/>
    <col min="8181" max="8181" width="18.08984375" style="94" customWidth="1"/>
    <col min="8182" max="8428" width="8.90625" style="94"/>
    <col min="8429" max="8429" width="23.6328125" style="94" customWidth="1"/>
    <col min="8430" max="8435" width="8.90625" style="94"/>
    <col min="8436" max="8436" width="20.6328125" style="94" customWidth="1"/>
    <col min="8437" max="8437" width="18.08984375" style="94" customWidth="1"/>
    <col min="8438" max="8684" width="8.90625" style="94"/>
    <col min="8685" max="8685" width="23.6328125" style="94" customWidth="1"/>
    <col min="8686" max="8691" width="8.90625" style="94"/>
    <col min="8692" max="8692" width="20.6328125" style="94" customWidth="1"/>
    <col min="8693" max="8693" width="18.08984375" style="94" customWidth="1"/>
    <col min="8694" max="8940" width="8.90625" style="94"/>
    <col min="8941" max="8941" width="23.6328125" style="94" customWidth="1"/>
    <col min="8942" max="8947" width="8.90625" style="94"/>
    <col min="8948" max="8948" width="20.6328125" style="94" customWidth="1"/>
    <col min="8949" max="8949" width="18.08984375" style="94" customWidth="1"/>
    <col min="8950" max="9196" width="8.90625" style="94"/>
    <col min="9197" max="9197" width="23.6328125" style="94" customWidth="1"/>
    <col min="9198" max="9203" width="8.90625" style="94"/>
    <col min="9204" max="9204" width="20.6328125" style="94" customWidth="1"/>
    <col min="9205" max="9205" width="18.08984375" style="94" customWidth="1"/>
    <col min="9206" max="9452" width="8.90625" style="94"/>
    <col min="9453" max="9453" width="23.6328125" style="94" customWidth="1"/>
    <col min="9454" max="9459" width="8.90625" style="94"/>
    <col min="9460" max="9460" width="20.6328125" style="94" customWidth="1"/>
    <col min="9461" max="9461" width="18.08984375" style="94" customWidth="1"/>
    <col min="9462" max="9708" width="8.90625" style="94"/>
    <col min="9709" max="9709" width="23.6328125" style="94" customWidth="1"/>
    <col min="9710" max="9715" width="8.90625" style="94"/>
    <col min="9716" max="9716" width="20.6328125" style="94" customWidth="1"/>
    <col min="9717" max="9717" width="18.08984375" style="94" customWidth="1"/>
    <col min="9718" max="9964" width="8.90625" style="94"/>
    <col min="9965" max="9965" width="23.6328125" style="94" customWidth="1"/>
    <col min="9966" max="9971" width="8.90625" style="94"/>
    <col min="9972" max="9972" width="20.6328125" style="94" customWidth="1"/>
    <col min="9973" max="9973" width="18.08984375" style="94" customWidth="1"/>
    <col min="9974" max="10220" width="8.90625" style="94"/>
    <col min="10221" max="10221" width="23.6328125" style="94" customWidth="1"/>
    <col min="10222" max="10227" width="8.90625" style="94"/>
    <col min="10228" max="10228" width="20.6328125" style="94" customWidth="1"/>
    <col min="10229" max="10229" width="18.08984375" style="94" customWidth="1"/>
    <col min="10230" max="10476" width="8.90625" style="94"/>
    <col min="10477" max="10477" width="23.6328125" style="94" customWidth="1"/>
    <col min="10478" max="10483" width="8.90625" style="94"/>
    <col min="10484" max="10484" width="20.6328125" style="94" customWidth="1"/>
    <col min="10485" max="10485" width="18.08984375" style="94" customWidth="1"/>
    <col min="10486" max="10732" width="8.90625" style="94"/>
    <col min="10733" max="10733" width="23.6328125" style="94" customWidth="1"/>
    <col min="10734" max="10739" width="8.90625" style="94"/>
    <col min="10740" max="10740" width="20.6328125" style="94" customWidth="1"/>
    <col min="10741" max="10741" width="18.08984375" style="94" customWidth="1"/>
    <col min="10742" max="10988" width="8.90625" style="94"/>
    <col min="10989" max="10989" width="23.6328125" style="94" customWidth="1"/>
    <col min="10990" max="10995" width="8.90625" style="94"/>
    <col min="10996" max="10996" width="20.6328125" style="94" customWidth="1"/>
    <col min="10997" max="10997" width="18.08984375" style="94" customWidth="1"/>
    <col min="10998" max="11244" width="8.90625" style="94"/>
    <col min="11245" max="11245" width="23.6328125" style="94" customWidth="1"/>
    <col min="11246" max="11251" width="8.90625" style="94"/>
    <col min="11252" max="11252" width="20.6328125" style="94" customWidth="1"/>
    <col min="11253" max="11253" width="18.08984375" style="94" customWidth="1"/>
    <col min="11254" max="11500" width="8.90625" style="94"/>
    <col min="11501" max="11501" width="23.6328125" style="94" customWidth="1"/>
    <col min="11502" max="11507" width="8.90625" style="94"/>
    <col min="11508" max="11508" width="20.6328125" style="94" customWidth="1"/>
    <col min="11509" max="11509" width="18.08984375" style="94" customWidth="1"/>
    <col min="11510" max="11756" width="8.90625" style="94"/>
    <col min="11757" max="11757" width="23.6328125" style="94" customWidth="1"/>
    <col min="11758" max="11763" width="8.90625" style="94"/>
    <col min="11764" max="11764" width="20.6328125" style="94" customWidth="1"/>
    <col min="11765" max="11765" width="18.08984375" style="94" customWidth="1"/>
    <col min="11766" max="12012" width="8.90625" style="94"/>
    <col min="12013" max="12013" width="23.6328125" style="94" customWidth="1"/>
    <col min="12014" max="12019" width="8.90625" style="94"/>
    <col min="12020" max="12020" width="20.6328125" style="94" customWidth="1"/>
    <col min="12021" max="12021" width="18.08984375" style="94" customWidth="1"/>
    <col min="12022" max="12268" width="8.90625" style="94"/>
    <col min="12269" max="12269" width="23.6328125" style="94" customWidth="1"/>
    <col min="12270" max="12275" width="8.90625" style="94"/>
    <col min="12276" max="12276" width="20.6328125" style="94" customWidth="1"/>
    <col min="12277" max="12277" width="18.08984375" style="94" customWidth="1"/>
    <col min="12278" max="12524" width="8.90625" style="94"/>
    <col min="12525" max="12525" width="23.6328125" style="94" customWidth="1"/>
    <col min="12526" max="12531" width="8.90625" style="94"/>
    <col min="12532" max="12532" width="20.6328125" style="94" customWidth="1"/>
    <col min="12533" max="12533" width="18.08984375" style="94" customWidth="1"/>
    <col min="12534" max="12780" width="8.90625" style="94"/>
    <col min="12781" max="12781" width="23.6328125" style="94" customWidth="1"/>
    <col min="12782" max="12787" width="8.90625" style="94"/>
    <col min="12788" max="12788" width="20.6328125" style="94" customWidth="1"/>
    <col min="12789" max="12789" width="18.08984375" style="94" customWidth="1"/>
    <col min="12790" max="13036" width="8.90625" style="94"/>
    <col min="13037" max="13037" width="23.6328125" style="94" customWidth="1"/>
    <col min="13038" max="13043" width="8.90625" style="94"/>
    <col min="13044" max="13044" width="20.6328125" style="94" customWidth="1"/>
    <col min="13045" max="13045" width="18.08984375" style="94" customWidth="1"/>
    <col min="13046" max="13292" width="8.90625" style="94"/>
    <col min="13293" max="13293" width="23.6328125" style="94" customWidth="1"/>
    <col min="13294" max="13299" width="8.90625" style="94"/>
    <col min="13300" max="13300" width="20.6328125" style="94" customWidth="1"/>
    <col min="13301" max="13301" width="18.08984375" style="94" customWidth="1"/>
    <col min="13302" max="13548" width="8.90625" style="94"/>
    <col min="13549" max="13549" width="23.6328125" style="94" customWidth="1"/>
    <col min="13550" max="13555" width="8.90625" style="94"/>
    <col min="13556" max="13556" width="20.6328125" style="94" customWidth="1"/>
    <col min="13557" max="13557" width="18.08984375" style="94" customWidth="1"/>
    <col min="13558" max="13804" width="8.90625" style="94"/>
    <col min="13805" max="13805" width="23.6328125" style="94" customWidth="1"/>
    <col min="13806" max="13811" width="8.90625" style="94"/>
    <col min="13812" max="13812" width="20.6328125" style="94" customWidth="1"/>
    <col min="13813" max="13813" width="18.08984375" style="94" customWidth="1"/>
    <col min="13814" max="14060" width="8.90625" style="94"/>
    <col min="14061" max="14061" width="23.6328125" style="94" customWidth="1"/>
    <col min="14062" max="14067" width="8.90625" style="94"/>
    <col min="14068" max="14068" width="20.6328125" style="94" customWidth="1"/>
    <col min="14069" max="14069" width="18.08984375" style="94" customWidth="1"/>
    <col min="14070" max="14316" width="8.90625" style="94"/>
    <col min="14317" max="14317" width="23.6328125" style="94" customWidth="1"/>
    <col min="14318" max="14323" width="8.90625" style="94"/>
    <col min="14324" max="14324" width="20.6328125" style="94" customWidth="1"/>
    <col min="14325" max="14325" width="18.08984375" style="94" customWidth="1"/>
    <col min="14326" max="14572" width="8.90625" style="94"/>
    <col min="14573" max="14573" width="23.6328125" style="94" customWidth="1"/>
    <col min="14574" max="14579" width="8.90625" style="94"/>
    <col min="14580" max="14580" width="20.6328125" style="94" customWidth="1"/>
    <col min="14581" max="14581" width="18.08984375" style="94" customWidth="1"/>
    <col min="14582" max="14828" width="8.90625" style="94"/>
    <col min="14829" max="14829" width="23.6328125" style="94" customWidth="1"/>
    <col min="14830" max="14835" width="8.90625" style="94"/>
    <col min="14836" max="14836" width="20.6328125" style="94" customWidth="1"/>
    <col min="14837" max="14837" width="18.08984375" style="94" customWidth="1"/>
    <col min="14838" max="15084" width="8.90625" style="94"/>
    <col min="15085" max="15085" width="23.6328125" style="94" customWidth="1"/>
    <col min="15086" max="15091" width="8.90625" style="94"/>
    <col min="15092" max="15092" width="20.6328125" style="94" customWidth="1"/>
    <col min="15093" max="15093" width="18.08984375" style="94" customWidth="1"/>
    <col min="15094" max="15340" width="8.90625" style="94"/>
    <col min="15341" max="15341" width="23.6328125" style="94" customWidth="1"/>
    <col min="15342" max="15347" width="8.90625" style="94"/>
    <col min="15348" max="15348" width="20.6328125" style="94" customWidth="1"/>
    <col min="15349" max="15349" width="18.08984375" style="94" customWidth="1"/>
    <col min="15350" max="15596" width="8.90625" style="94"/>
    <col min="15597" max="15597" width="23.6328125" style="94" customWidth="1"/>
    <col min="15598" max="15603" width="8.90625" style="94"/>
    <col min="15604" max="15604" width="20.6328125" style="94" customWidth="1"/>
    <col min="15605" max="15605" width="18.08984375" style="94" customWidth="1"/>
    <col min="15606" max="15852" width="8.90625" style="94"/>
    <col min="15853" max="15853" width="23.6328125" style="94" customWidth="1"/>
    <col min="15854" max="15859" width="8.90625" style="94"/>
    <col min="15860" max="15860" width="20.6328125" style="94" customWidth="1"/>
    <col min="15861" max="15861" width="18.08984375" style="94" customWidth="1"/>
    <col min="15862" max="16108" width="8.90625" style="94"/>
    <col min="16109" max="16109" width="23.6328125" style="94" customWidth="1"/>
    <col min="16110" max="16115" width="8.90625" style="94"/>
    <col min="16116" max="16116" width="20.6328125" style="94" customWidth="1"/>
    <col min="16117" max="16117" width="18.08984375" style="94" customWidth="1"/>
    <col min="16118" max="16384" width="8.90625" style="94"/>
  </cols>
  <sheetData>
    <row r="1" spans="1:56" ht="15" thickBot="1" x14ac:dyDescent="0.4"/>
    <row r="2" spans="1:56" x14ac:dyDescent="0.35">
      <c r="A2" s="96" t="s">
        <v>13</v>
      </c>
      <c r="B2" s="97" t="str">
        <f>Instructions!$C$15</f>
        <v>Project A</v>
      </c>
      <c r="C2" s="98"/>
    </row>
    <row r="3" spans="1:56" ht="15" thickBot="1" x14ac:dyDescent="0.4">
      <c r="A3" s="99" t="s">
        <v>14</v>
      </c>
      <c r="B3" s="100" t="str">
        <f>Instructions!$C$16</f>
        <v>Apex Developers</v>
      </c>
      <c r="C3" s="101"/>
    </row>
    <row r="4" spans="1:56" x14ac:dyDescent="0.35">
      <c r="A4" s="102"/>
    </row>
    <row r="5" spans="1:56" ht="30" customHeight="1" x14ac:dyDescent="0.6">
      <c r="A5" s="103" t="s">
        <v>126</v>
      </c>
      <c r="B5" s="104"/>
      <c r="C5" s="104"/>
      <c r="D5" s="104"/>
      <c r="E5" s="104"/>
      <c r="F5" s="105"/>
      <c r="G5" s="104"/>
      <c r="H5" s="104"/>
    </row>
    <row r="7" spans="1:56" x14ac:dyDescent="0.35">
      <c r="C7" s="106"/>
      <c r="D7" s="107" t="s">
        <v>127</v>
      </c>
      <c r="E7" s="108" t="s">
        <v>128</v>
      </c>
      <c r="F7" s="108" t="s">
        <v>129</v>
      </c>
      <c r="G7" s="108" t="s">
        <v>130</v>
      </c>
      <c r="H7" s="108" t="s">
        <v>131</v>
      </c>
      <c r="I7" s="108" t="s">
        <v>132</v>
      </c>
      <c r="J7" s="108" t="s">
        <v>133</v>
      </c>
      <c r="K7" s="108" t="s">
        <v>134</v>
      </c>
      <c r="L7" s="108" t="s">
        <v>135</v>
      </c>
      <c r="M7" s="108" t="s">
        <v>136</v>
      </c>
      <c r="AM7" s="95"/>
      <c r="AN7" s="95"/>
    </row>
    <row r="8" spans="1:56" s="110" customFormat="1" x14ac:dyDescent="0.35">
      <c r="A8" s="202" t="s">
        <v>17</v>
      </c>
      <c r="B8" s="203"/>
      <c r="C8" s="203" t="s">
        <v>137</v>
      </c>
      <c r="D8" s="109" t="s">
        <v>27</v>
      </c>
      <c r="E8" s="109"/>
      <c r="F8" s="109"/>
      <c r="G8" s="109" t="s">
        <v>29</v>
      </c>
      <c r="H8" s="109"/>
      <c r="I8" s="109"/>
      <c r="J8" s="109" t="s">
        <v>30</v>
      </c>
      <c r="K8" s="109"/>
      <c r="L8" s="109"/>
      <c r="M8" s="109" t="s">
        <v>32</v>
      </c>
      <c r="N8" s="206"/>
      <c r="O8" s="109"/>
      <c r="P8" s="109" t="s">
        <v>33</v>
      </c>
      <c r="Q8" s="109"/>
      <c r="R8" s="109"/>
      <c r="S8" s="109" t="s">
        <v>34</v>
      </c>
      <c r="T8" s="109"/>
      <c r="U8" s="109"/>
      <c r="V8" s="109" t="s">
        <v>35</v>
      </c>
      <c r="W8" s="109"/>
      <c r="X8" s="109"/>
      <c r="Y8" s="109" t="s">
        <v>36</v>
      </c>
      <c r="Z8" s="109"/>
      <c r="AA8" s="109"/>
      <c r="AB8" s="109" t="s">
        <v>37</v>
      </c>
      <c r="AC8" s="206"/>
      <c r="AD8" s="109"/>
      <c r="AE8" s="109" t="s">
        <v>38</v>
      </c>
    </row>
    <row r="9" spans="1:56" s="115" customFormat="1" ht="48" customHeight="1" x14ac:dyDescent="0.35">
      <c r="A9" s="112" t="s">
        <v>138</v>
      </c>
      <c r="B9" s="195" t="str">
        <f>Program!J7</f>
        <v>Project Type</v>
      </c>
      <c r="C9" s="112"/>
      <c r="D9" s="113" t="str">
        <f>IFERROR(INDEX(Program!$I$7:$M$17,MATCH('Program Summary'!D$8,Program!$I$7:$I$17,0),MATCH('Program Summary'!$B9,Program!$I$7:$M$7,0)),"")</f>
        <v>2B 2ba, Hilltop neighborhood</v>
      </c>
      <c r="E9" s="209"/>
      <c r="F9" s="113"/>
      <c r="G9" s="113" t="str">
        <f>IFERROR(INDEX(Program!$I$7:$M$17,MATCH('Program Summary'!G$8,Program!$I$7:$I$17,0),MATCH('Program Summary'!$B9,Program!$I$7:$M$7,0)),"")</f>
        <v>2B 2ba, Squirrel Hill</v>
      </c>
      <c r="H9" s="208"/>
      <c r="I9" s="113"/>
      <c r="J9" s="113" t="str">
        <f>IFERROR(INDEX(Program!$I$7:$M$17,MATCH('Program Summary'!J$8,Program!$I$7:$I$17,0),MATCH('Program Summary'!$B9,Program!$I$7:$M$7,0)),"")</f>
        <v>3B 2ba, Hazelwood</v>
      </c>
      <c r="K9" s="208"/>
      <c r="L9" s="113"/>
      <c r="M9" s="113">
        <f>IFERROR(INDEX(Program!$I$7:$M$17,MATCH('Program Summary'!M$8,Program!$I$7:$I$17,0),MATCH('Program Summary'!$B9,Program!$I$7:$M$7,0)),"")</f>
        <v>0</v>
      </c>
      <c r="N9" s="207"/>
      <c r="O9" s="113"/>
      <c r="P9" s="113">
        <f>IFERROR(INDEX(Program!$I$7:$M$17,MATCH('Program Summary'!P$8,Program!$I$7:$I$17,0),MATCH('Program Summary'!$B9,Program!$I$7:$M$7,0)),"")</f>
        <v>0</v>
      </c>
      <c r="Q9" s="208"/>
      <c r="R9" s="113"/>
      <c r="S9" s="113">
        <f>IFERROR(INDEX(Program!$I$7:$M$17,MATCH('Program Summary'!S$8,Program!$I$7:$I$17,0),MATCH('Program Summary'!$B9,Program!$I$7:$M$7,0)),"")</f>
        <v>0</v>
      </c>
      <c r="T9" s="208"/>
      <c r="U9" s="113"/>
      <c r="V9" s="113">
        <f>IFERROR(INDEX(Program!$I$7:$M$17,MATCH('Program Summary'!V$8,Program!$I$7:$I$17,0),MATCH('Program Summary'!$B9,Program!$I$7:$M$7,0)),"")</f>
        <v>0</v>
      </c>
      <c r="W9" s="208"/>
      <c r="X9" s="113"/>
      <c r="Y9" s="113">
        <f>IFERROR(INDEX(Program!$I$7:$M$17,MATCH('Program Summary'!Y$8,Program!$I$7:$I$17,0),MATCH('Program Summary'!$B9,Program!$I$7:$M$7,0)),"")</f>
        <v>0</v>
      </c>
      <c r="Z9" s="208"/>
      <c r="AA9" s="113"/>
      <c r="AB9" s="113">
        <f>IFERROR(INDEX(Program!$I$7:$M$17,MATCH('Program Summary'!AB$8,Program!$I$7:$I$17,0),MATCH('Program Summary'!$B9,Program!$I$7:$M$7,0)),"")</f>
        <v>0</v>
      </c>
      <c r="AC9" s="207"/>
      <c r="AD9" s="113"/>
      <c r="AE9" s="113">
        <f>IFERROR(INDEX(Program!$I$7:$M$17,MATCH('Program Summary'!AE$8,Program!$I$7:$I$17,0),MATCH('Program Summary'!$B9,Program!$I$7:$M$7,0)),"")</f>
        <v>0</v>
      </c>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row>
    <row r="10" spans="1:56" s="111" customFormat="1" x14ac:dyDescent="0.35">
      <c r="A10" s="116" t="s">
        <v>139</v>
      </c>
      <c r="B10" s="195" t="str">
        <f>Program!K7</f>
        <v>Number of Projects</v>
      </c>
      <c r="C10" s="117">
        <f>SUM(D10:AE10)</f>
        <v>4</v>
      </c>
      <c r="D10" s="118">
        <f>IFERROR(INDEX(Program!$I$7:$M$17,MATCH('Program Summary'!D$8,Program!$I$7:$I$17,0),MATCH('Program Summary'!$B10,Program!$I$7:$M$7,0)),"")</f>
        <v>2</v>
      </c>
      <c r="E10" s="208"/>
      <c r="F10" s="201"/>
      <c r="G10" s="201">
        <f>IFERROR(INDEX(Program!$I$7:$M$17,MATCH('Program Summary'!G$8,Program!$I$7:$I$17,0),MATCH('Program Summary'!$B10,Program!$I$7:$M$7,0)),"")</f>
        <v>1</v>
      </c>
      <c r="H10" s="208"/>
      <c r="I10" s="201"/>
      <c r="J10" s="201">
        <f>IFERROR(INDEX(Program!$I$7:$M$17,MATCH('Program Summary'!J$8,Program!$I$7:$I$17,0),MATCH('Program Summary'!$B10,Program!$I$7:$M$7,0)),"")</f>
        <v>1</v>
      </c>
      <c r="K10" s="208"/>
      <c r="L10" s="201"/>
      <c r="M10" s="201" t="str">
        <f>IFERROR(INDEX(Program!$I$7:$M$17,MATCH('Program Summary'!M$8,Program!$I$7:$I$17,0),MATCH('Program Summary'!$B10,Program!$I$7:$M$7,0)),"")</f>
        <v/>
      </c>
      <c r="N10" s="207"/>
      <c r="O10" s="201"/>
      <c r="P10" s="201" t="str">
        <f>IFERROR(INDEX(Program!$I$7:$M$17,MATCH('Program Summary'!P$8,Program!$I$7:$I$17,0),MATCH('Program Summary'!$B10,Program!$I$7:$M$7,0)),"")</f>
        <v/>
      </c>
      <c r="Q10" s="208"/>
      <c r="R10" s="201"/>
      <c r="S10" s="201" t="str">
        <f>IFERROR(INDEX(Program!$I$7:$M$17,MATCH('Program Summary'!S$8,Program!$I$7:$I$17,0),MATCH('Program Summary'!$B10,Program!$I$7:$M$7,0)),"")</f>
        <v/>
      </c>
      <c r="T10" s="208"/>
      <c r="U10" s="201"/>
      <c r="V10" s="201" t="str">
        <f>IFERROR(INDEX(Program!$I$7:$M$17,MATCH('Program Summary'!V$8,Program!$I$7:$I$17,0),MATCH('Program Summary'!$B10,Program!$I$7:$M$7,0)),"")</f>
        <v/>
      </c>
      <c r="W10" s="208"/>
      <c r="X10" s="201"/>
      <c r="Y10" s="201" t="str">
        <f>IFERROR(INDEX(Program!$I$7:$M$17,MATCH('Program Summary'!Y$8,Program!$I$7:$I$17,0),MATCH('Program Summary'!$B10,Program!$I$7:$M$7,0)),"")</f>
        <v/>
      </c>
      <c r="Z10" s="208"/>
      <c r="AA10" s="201"/>
      <c r="AB10" s="201" t="str">
        <f>IFERROR(INDEX(Program!$I$7:$M$17,MATCH('Program Summary'!AB$8,Program!$I$7:$I$17,0),MATCH('Program Summary'!$B10,Program!$I$7:$M$7,0)),"")</f>
        <v/>
      </c>
      <c r="AC10" s="207"/>
      <c r="AD10" s="201"/>
      <c r="AE10" s="201" t="str">
        <f>IFERROR(INDEX(Program!$I$7:$M$17,MATCH('Program Summary'!AE$8,Program!$I$7:$I$17,0),MATCH('Program Summary'!$B10,Program!$I$7:$M$7,0)),"")</f>
        <v/>
      </c>
      <c r="AF10" s="110"/>
      <c r="AG10" s="110"/>
      <c r="AH10" s="110"/>
      <c r="AI10" s="110"/>
      <c r="AJ10" s="110"/>
      <c r="AK10" s="110"/>
      <c r="AL10" s="110"/>
      <c r="AM10" s="110"/>
      <c r="AN10" s="110"/>
      <c r="AO10" s="110"/>
      <c r="AP10" s="110"/>
      <c r="AQ10" s="110"/>
      <c r="AR10" s="110"/>
      <c r="AS10" s="110"/>
      <c r="AT10" s="110"/>
      <c r="AU10" s="110"/>
      <c r="AV10" s="110"/>
      <c r="AW10" s="110"/>
      <c r="AX10" s="110"/>
      <c r="AY10" s="110"/>
      <c r="AZ10" s="110"/>
      <c r="BA10" s="110"/>
      <c r="BB10" s="110"/>
      <c r="BC10" s="110"/>
      <c r="BD10" s="110"/>
    </row>
    <row r="11" spans="1:56" s="111" customFormat="1" x14ac:dyDescent="0.35">
      <c r="A11" s="116"/>
      <c r="B11" s="138"/>
      <c r="C11" s="116"/>
      <c r="D11" s="110"/>
      <c r="E11" s="210"/>
      <c r="F11" s="110"/>
      <c r="G11" s="110"/>
      <c r="H11" s="208"/>
      <c r="I11" s="110"/>
      <c r="J11" s="110"/>
      <c r="K11" s="208"/>
      <c r="L11" s="110"/>
      <c r="M11" s="110"/>
      <c r="N11" s="207"/>
      <c r="O11" s="110"/>
      <c r="P11" s="110"/>
      <c r="Q11" s="208"/>
      <c r="R11" s="110"/>
      <c r="S11" s="110"/>
      <c r="T11" s="208"/>
      <c r="U11" s="110"/>
      <c r="V11" s="110"/>
      <c r="W11" s="208"/>
      <c r="X11" s="110"/>
      <c r="Y11" s="110"/>
      <c r="Z11" s="208"/>
      <c r="AA11" s="110"/>
      <c r="AB11" s="110"/>
      <c r="AC11" s="207"/>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row>
    <row r="12" spans="1:56" s="111" customFormat="1" x14ac:dyDescent="0.35">
      <c r="A12" s="119" t="s">
        <v>140</v>
      </c>
      <c r="B12" s="196"/>
      <c r="C12" s="121">
        <f ca="1">'Dev Budget'!F103</f>
        <v>700</v>
      </c>
      <c r="D12" s="122">
        <f ca="1">INDIRECT("'Dev Budget'!"&amp;D$7&amp;ROW('Dev Budget'!$P$103))</f>
        <v>1100</v>
      </c>
      <c r="E12" s="211"/>
      <c r="F12" s="122"/>
      <c r="G12" s="122">
        <f ca="1">INDIRECT("'Dev Budget'!"&amp;E$7&amp;ROW('Dev Budget'!$P$103))</f>
        <v>1000</v>
      </c>
      <c r="H12" s="208"/>
      <c r="I12" s="122"/>
      <c r="J12" s="122">
        <f ca="1">INDIRECT("'Dev Budget'!"&amp;F$7&amp;ROW('Dev Budget'!$P$103))</f>
        <v>1000</v>
      </c>
      <c r="K12" s="208"/>
      <c r="L12" s="122"/>
      <c r="M12" s="122">
        <f ca="1">INDIRECT("'Dev Budget'!"&amp;G$7&amp;ROW('Dev Budget'!$P$103))</f>
        <v>0</v>
      </c>
      <c r="N12" s="207"/>
      <c r="O12" s="122"/>
      <c r="P12" s="122">
        <f ca="1">INDIRECT("'Dev Budget'!"&amp;H$7&amp;ROW('Dev Budget'!$P$103))</f>
        <v>0</v>
      </c>
      <c r="Q12" s="208"/>
      <c r="R12" s="122"/>
      <c r="S12" s="122">
        <f ca="1">INDIRECT("'Dev Budget'!"&amp;I$7&amp;ROW('Dev Budget'!$P$103))</f>
        <v>0</v>
      </c>
      <c r="T12" s="208"/>
      <c r="U12" s="122"/>
      <c r="V12" s="122">
        <f ca="1">INDIRECT("'Dev Budget'!"&amp;J$7&amp;ROW('Dev Budget'!$P$103))</f>
        <v>0</v>
      </c>
      <c r="W12" s="208"/>
      <c r="X12" s="122"/>
      <c r="Y12" s="122">
        <f ca="1">INDIRECT("'Dev Budget'!"&amp;K$7&amp;ROW('Dev Budget'!$P$103))</f>
        <v>0</v>
      </c>
      <c r="Z12" s="208"/>
      <c r="AA12" s="122"/>
      <c r="AB12" s="122">
        <f ca="1">INDIRECT("'Dev Budget'!"&amp;L$7&amp;ROW('Dev Budget'!$P$103))</f>
        <v>0</v>
      </c>
      <c r="AC12" s="207"/>
      <c r="AD12" s="122"/>
      <c r="AE12" s="122">
        <f ca="1">INDIRECT("'Dev Budget'!"&amp;M$7&amp;ROW('Dev Budget'!$P$103))</f>
        <v>0</v>
      </c>
      <c r="AF12" s="110"/>
      <c r="AG12" s="110"/>
      <c r="AH12" s="110"/>
      <c r="AI12" s="110"/>
      <c r="AJ12" s="110"/>
      <c r="AK12" s="110"/>
      <c r="AL12" s="110"/>
      <c r="AM12" s="110"/>
      <c r="AN12" s="110"/>
      <c r="AO12" s="110"/>
      <c r="AP12" s="110"/>
      <c r="AQ12" s="110"/>
      <c r="AR12" s="110"/>
      <c r="AS12" s="110"/>
      <c r="AT12" s="110"/>
      <c r="AU12" s="110"/>
      <c r="AV12" s="110"/>
      <c r="AW12" s="110"/>
      <c r="AX12" s="110"/>
      <c r="AY12" s="110"/>
      <c r="AZ12" s="110"/>
      <c r="BA12" s="110"/>
      <c r="BB12" s="110"/>
      <c r="BC12" s="110"/>
      <c r="BD12" s="110"/>
    </row>
    <row r="13" spans="1:56" s="111" customFormat="1" x14ac:dyDescent="0.35">
      <c r="A13" s="119" t="s">
        <v>141</v>
      </c>
      <c r="B13" s="196"/>
      <c r="C13" s="123">
        <f>'Dev Budget'!F110</f>
        <v>0</v>
      </c>
      <c r="D13" s="124">
        <f ca="1">INDIRECT("'Dev Budget'!"&amp;D$7&amp;ROW('Dev Budget'!$P$110))</f>
        <v>0</v>
      </c>
      <c r="E13" s="211"/>
      <c r="F13" s="122"/>
      <c r="G13" s="122">
        <f ca="1">INDIRECT("'Dev Budget'!"&amp;E$7&amp;ROW('Dev Budget'!$P$110))</f>
        <v>0</v>
      </c>
      <c r="H13" s="208"/>
      <c r="I13" s="122"/>
      <c r="J13" s="122">
        <f ca="1">INDIRECT("'Dev Budget'!"&amp;F$7&amp;ROW('Dev Budget'!$P$110))</f>
        <v>0</v>
      </c>
      <c r="K13" s="208"/>
      <c r="L13" s="122"/>
      <c r="M13" s="122">
        <f ca="1">INDIRECT("'Dev Budget'!"&amp;G$7&amp;ROW('Dev Budget'!$P$110))</f>
        <v>0</v>
      </c>
      <c r="N13" s="207"/>
      <c r="O13" s="122"/>
      <c r="P13" s="122">
        <f ca="1">INDIRECT("'Dev Budget'!"&amp;H$7&amp;ROW('Dev Budget'!$P$110))</f>
        <v>0</v>
      </c>
      <c r="Q13" s="208"/>
      <c r="R13" s="122"/>
      <c r="S13" s="122">
        <f ca="1">INDIRECT("'Dev Budget'!"&amp;I$7&amp;ROW('Dev Budget'!$P$110))</f>
        <v>0</v>
      </c>
      <c r="T13" s="208"/>
      <c r="U13" s="122"/>
      <c r="V13" s="122">
        <f ca="1">INDIRECT("'Dev Budget'!"&amp;J$7&amp;ROW('Dev Budget'!$P$110))</f>
        <v>0</v>
      </c>
      <c r="W13" s="208"/>
      <c r="X13" s="122"/>
      <c r="Y13" s="122">
        <f ca="1">INDIRECT("'Dev Budget'!"&amp;K$7&amp;ROW('Dev Budget'!$P$110))</f>
        <v>0</v>
      </c>
      <c r="Z13" s="208"/>
      <c r="AA13" s="122"/>
      <c r="AB13" s="122">
        <f ca="1">INDIRECT("'Dev Budget'!"&amp;L$7&amp;ROW('Dev Budget'!$P$110))</f>
        <v>0</v>
      </c>
      <c r="AC13" s="207"/>
      <c r="AD13" s="122"/>
      <c r="AE13" s="122">
        <f ca="1">INDIRECT("'Dev Budget'!"&amp;M$7&amp;ROW('Dev Budget'!$P$110))</f>
        <v>0</v>
      </c>
      <c r="AF13" s="110"/>
      <c r="AG13" s="110"/>
      <c r="AH13" s="110"/>
      <c r="AI13" s="110"/>
      <c r="AJ13" s="110"/>
      <c r="AK13" s="110"/>
      <c r="AL13" s="110"/>
      <c r="AM13" s="110"/>
      <c r="AN13" s="110"/>
      <c r="AO13" s="110"/>
      <c r="AP13" s="110"/>
      <c r="AQ13" s="110"/>
      <c r="AR13" s="110"/>
      <c r="AS13" s="110"/>
      <c r="AT13" s="110"/>
      <c r="AU13" s="110"/>
      <c r="AV13" s="110"/>
      <c r="AW13" s="110"/>
      <c r="AX13" s="110"/>
      <c r="AY13" s="110"/>
      <c r="AZ13" s="110"/>
      <c r="BA13" s="110"/>
      <c r="BB13" s="110"/>
      <c r="BC13" s="110"/>
      <c r="BD13" s="110"/>
    </row>
    <row r="14" spans="1:56" s="111" customFormat="1" x14ac:dyDescent="0.35">
      <c r="A14" s="125"/>
      <c r="B14" s="196"/>
      <c r="C14" s="120"/>
      <c r="D14" s="110"/>
      <c r="E14" s="210"/>
      <c r="F14" s="110"/>
      <c r="G14" s="110"/>
      <c r="H14" s="208"/>
      <c r="I14" s="110"/>
      <c r="J14" s="110"/>
      <c r="K14" s="208"/>
      <c r="L14" s="110"/>
      <c r="M14" s="110"/>
      <c r="N14" s="207"/>
      <c r="O14" s="110"/>
      <c r="P14" s="110"/>
      <c r="Q14" s="208"/>
      <c r="R14" s="110"/>
      <c r="S14" s="110"/>
      <c r="T14" s="208"/>
      <c r="U14" s="110"/>
      <c r="V14" s="110"/>
      <c r="W14" s="208"/>
      <c r="X14" s="110"/>
      <c r="Y14" s="110"/>
      <c r="Z14" s="208"/>
      <c r="AA14" s="110"/>
      <c r="AB14" s="110"/>
      <c r="AC14" s="207"/>
      <c r="AD14" s="110"/>
      <c r="AE14" s="110"/>
      <c r="AF14" s="110"/>
      <c r="AG14" s="110"/>
      <c r="AH14" s="110"/>
      <c r="AI14" s="110"/>
      <c r="AJ14" s="110"/>
      <c r="AK14" s="110"/>
      <c r="AL14" s="110"/>
      <c r="AM14" s="110"/>
      <c r="AN14" s="110"/>
      <c r="AO14" s="110"/>
      <c r="AP14" s="110"/>
      <c r="AQ14" s="110"/>
      <c r="AR14" s="110"/>
      <c r="AS14" s="110"/>
      <c r="AT14" s="110"/>
      <c r="AU14" s="110"/>
      <c r="AV14" s="110"/>
      <c r="AW14" s="110"/>
      <c r="AX14" s="110"/>
      <c r="AY14" s="110"/>
      <c r="AZ14" s="110"/>
      <c r="BA14" s="110"/>
      <c r="BB14" s="110"/>
      <c r="BC14" s="110"/>
      <c r="BD14" s="110"/>
    </row>
    <row r="15" spans="1:56" s="111" customFormat="1" x14ac:dyDescent="0.35">
      <c r="A15" s="119" t="s">
        <v>142</v>
      </c>
      <c r="B15" s="196"/>
      <c r="C15" s="126">
        <f ca="1">IFERROR(SUMPRODUCT(D15:AE15,$D$10:$AE$10)/SUM($D$10:$AE$10),"")</f>
        <v>2500</v>
      </c>
      <c r="D15" s="127">
        <f t="shared" ref="D15" ca="1" si="0">SUM(D16:D17)</f>
        <v>5000</v>
      </c>
      <c r="E15" s="212"/>
      <c r="F15" s="127"/>
      <c r="G15" s="127">
        <f t="shared" ref="G15:AE15" ca="1" si="1">SUM(G16:G17)</f>
        <v>0</v>
      </c>
      <c r="H15" s="208"/>
      <c r="I15" s="127"/>
      <c r="J15" s="127">
        <f t="shared" ca="1" si="1"/>
        <v>0</v>
      </c>
      <c r="K15" s="208"/>
      <c r="L15" s="127"/>
      <c r="M15" s="127">
        <f t="shared" ca="1" si="1"/>
        <v>0</v>
      </c>
      <c r="N15" s="207"/>
      <c r="O15" s="127"/>
      <c r="P15" s="127">
        <f t="shared" ca="1" si="1"/>
        <v>0</v>
      </c>
      <c r="Q15" s="208"/>
      <c r="R15" s="127"/>
      <c r="S15" s="127">
        <f t="shared" ca="1" si="1"/>
        <v>0</v>
      </c>
      <c r="T15" s="208"/>
      <c r="U15" s="127"/>
      <c r="V15" s="127">
        <f t="shared" ca="1" si="1"/>
        <v>0</v>
      </c>
      <c r="W15" s="208"/>
      <c r="X15" s="127"/>
      <c r="Y15" s="127">
        <f t="shared" ca="1" si="1"/>
        <v>0</v>
      </c>
      <c r="Z15" s="208"/>
      <c r="AA15" s="127"/>
      <c r="AB15" s="127">
        <f t="shared" ca="1" si="1"/>
        <v>0</v>
      </c>
      <c r="AC15" s="207"/>
      <c r="AD15" s="127"/>
      <c r="AE15" s="127">
        <f t="shared" ca="1" si="1"/>
        <v>0</v>
      </c>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row>
    <row r="16" spans="1:56" s="111" customFormat="1" x14ac:dyDescent="0.35">
      <c r="A16" s="128" t="s">
        <v>143</v>
      </c>
      <c r="B16" s="196"/>
      <c r="C16" s="129">
        <f ca="1">IFERROR(SUMPRODUCT(D16:AE16,$D$10:$AE$10)/SUM($D$10:$AE$10),"")</f>
        <v>2500</v>
      </c>
      <c r="D16" s="122">
        <f ca="1">INDIRECT("'Dev Budget'!"&amp;D7&amp;ROW('Dev Budget'!$O$22))</f>
        <v>5000</v>
      </c>
      <c r="E16" s="211"/>
      <c r="F16" s="122"/>
      <c r="G16" s="122">
        <f ca="1">INDIRECT("'Dev Budget'!"&amp;E7&amp;ROW('Dev Budget'!$O$22))</f>
        <v>0</v>
      </c>
      <c r="H16" s="208"/>
      <c r="I16" s="122"/>
      <c r="J16" s="122">
        <f ca="1">INDIRECT("'Dev Budget'!"&amp;F7&amp;ROW('Dev Budget'!$O$22))</f>
        <v>0</v>
      </c>
      <c r="K16" s="208"/>
      <c r="L16" s="122"/>
      <c r="M16" s="122" t="str">
        <f ca="1">INDIRECT("'Dev Budget'!"&amp;G7&amp;ROW('Dev Budget'!$O$22))</f>
        <v/>
      </c>
      <c r="N16" s="207"/>
      <c r="O16" s="122"/>
      <c r="P16" s="122" t="str">
        <f ca="1">INDIRECT("'Dev Budget'!"&amp;H7&amp;ROW('Dev Budget'!$O$22))</f>
        <v/>
      </c>
      <c r="Q16" s="208"/>
      <c r="R16" s="122"/>
      <c r="S16" s="122" t="str">
        <f ca="1">INDIRECT("'Dev Budget'!"&amp;I7&amp;ROW('Dev Budget'!$O$22))</f>
        <v/>
      </c>
      <c r="T16" s="208"/>
      <c r="U16" s="122"/>
      <c r="V16" s="122" t="str">
        <f ca="1">INDIRECT("'Dev Budget'!"&amp;J7&amp;ROW('Dev Budget'!$O$22))</f>
        <v/>
      </c>
      <c r="W16" s="208"/>
      <c r="X16" s="122"/>
      <c r="Y16" s="122" t="str">
        <f ca="1">INDIRECT("'Dev Budget'!"&amp;K7&amp;ROW('Dev Budget'!$O$22))</f>
        <v/>
      </c>
      <c r="Z16" s="208"/>
      <c r="AA16" s="122"/>
      <c r="AB16" s="122" t="str">
        <f ca="1">INDIRECT("'Dev Budget'!"&amp;L7&amp;ROW('Dev Budget'!$O$22))</f>
        <v/>
      </c>
      <c r="AC16" s="207"/>
      <c r="AD16" s="122"/>
      <c r="AE16" s="122" t="str">
        <f ca="1">INDIRECT("'Dev Budget'!"&amp;M7&amp;ROW('Dev Budget'!$O$22))</f>
        <v/>
      </c>
      <c r="AF16" s="110"/>
      <c r="AG16" s="110"/>
      <c r="AH16" s="110"/>
      <c r="AI16" s="110"/>
      <c r="AJ16" s="110"/>
      <c r="AK16" s="110"/>
      <c r="AL16" s="110"/>
      <c r="AM16" s="110"/>
      <c r="AN16" s="110"/>
      <c r="AO16" s="110"/>
      <c r="AP16" s="110"/>
      <c r="AQ16" s="110"/>
      <c r="AR16" s="110"/>
      <c r="AS16" s="110"/>
      <c r="AT16" s="110"/>
      <c r="AU16" s="110"/>
      <c r="AV16" s="110"/>
      <c r="AW16" s="110"/>
      <c r="AX16" s="110"/>
      <c r="AY16" s="110"/>
      <c r="AZ16" s="110"/>
      <c r="BA16" s="110"/>
      <c r="BB16" s="110"/>
      <c r="BC16" s="110"/>
      <c r="BD16" s="110"/>
    </row>
    <row r="17" spans="1:56" s="111" customFormat="1" x14ac:dyDescent="0.35">
      <c r="A17" s="128" t="s">
        <v>144</v>
      </c>
      <c r="B17" s="196"/>
      <c r="C17" s="117">
        <f ca="1">IFERROR(SUMPRODUCT(D17:AE17,$D$10:$AE$10)/SUM($D$10:$AE$10),"")</f>
        <v>0</v>
      </c>
      <c r="D17" s="124">
        <f ca="1">INDIRECT("'dev budget'!"&amp;D7&amp;ROW('Dev Budget'!$O$28))-SUM(D16:D16)</f>
        <v>0</v>
      </c>
      <c r="E17" s="211"/>
      <c r="F17" s="122"/>
      <c r="G17" s="122">
        <f ca="1">INDIRECT("'dev budget'!"&amp;E7&amp;ROW('Dev Budget'!$O$28))-SUM(G16:G16)</f>
        <v>0</v>
      </c>
      <c r="H17" s="208"/>
      <c r="I17" s="122"/>
      <c r="J17" s="122">
        <f ca="1">INDIRECT("'dev budget'!"&amp;F7&amp;ROW('Dev Budget'!$O$28))-SUM(J16:J16)</f>
        <v>0</v>
      </c>
      <c r="K17" s="208"/>
      <c r="L17" s="122"/>
      <c r="M17" s="122">
        <f ca="1">INDIRECT("'dev budget'!"&amp;G7&amp;ROW('Dev Budget'!$O$28))-SUM(M16:M16)</f>
        <v>0</v>
      </c>
      <c r="N17" s="207"/>
      <c r="O17" s="122"/>
      <c r="P17" s="122">
        <f ca="1">INDIRECT("'dev budget'!"&amp;H7&amp;ROW('Dev Budget'!$O$28))-SUM(P16:P16)</f>
        <v>0</v>
      </c>
      <c r="Q17" s="208"/>
      <c r="R17" s="122"/>
      <c r="S17" s="122">
        <f ca="1">INDIRECT("'dev budget'!"&amp;I7&amp;ROW('Dev Budget'!$O$28))-SUM(S16:S16)</f>
        <v>0</v>
      </c>
      <c r="T17" s="208"/>
      <c r="U17" s="122"/>
      <c r="V17" s="122">
        <f ca="1">INDIRECT("'dev budget'!"&amp;J7&amp;ROW('Dev Budget'!$O$28))-SUM(V16:V16)</f>
        <v>0</v>
      </c>
      <c r="W17" s="208"/>
      <c r="X17" s="122"/>
      <c r="Y17" s="122">
        <f ca="1">INDIRECT("'dev budget'!"&amp;K7&amp;ROW('Dev Budget'!$O$28))-SUM(Y16:Y16)</f>
        <v>0</v>
      </c>
      <c r="Z17" s="208"/>
      <c r="AA17" s="122"/>
      <c r="AB17" s="122">
        <f ca="1">INDIRECT("'dev budget'!"&amp;L7&amp;ROW('Dev Budget'!$O$28))-SUM(AB16:AB16)</f>
        <v>0</v>
      </c>
      <c r="AC17" s="207"/>
      <c r="AD17" s="122"/>
      <c r="AE17" s="122">
        <f ca="1">INDIRECT("'dev budget'!"&amp;M7&amp;ROW('Dev Budget'!$O$28))-SUM(AE16:AE16)</f>
        <v>0</v>
      </c>
      <c r="AF17" s="110"/>
      <c r="AG17" s="110"/>
      <c r="AH17" s="110"/>
      <c r="AI17" s="110"/>
      <c r="AJ17" s="110"/>
      <c r="AK17" s="110"/>
      <c r="AL17" s="110"/>
      <c r="AM17" s="110"/>
      <c r="AN17" s="110"/>
      <c r="AO17" s="110"/>
      <c r="AP17" s="110"/>
      <c r="AQ17" s="110"/>
      <c r="AR17" s="110"/>
      <c r="AS17" s="110"/>
      <c r="AT17" s="110"/>
      <c r="AU17" s="110"/>
      <c r="AV17" s="110"/>
      <c r="AW17" s="110"/>
      <c r="AX17" s="110"/>
      <c r="AY17" s="110"/>
      <c r="AZ17" s="110"/>
      <c r="BA17" s="110"/>
      <c r="BB17" s="110"/>
      <c r="BC17" s="110"/>
      <c r="BD17" s="110"/>
    </row>
    <row r="18" spans="1:56" s="111" customFormat="1" x14ac:dyDescent="0.35">
      <c r="A18" s="120"/>
      <c r="B18" s="196"/>
      <c r="C18" s="120"/>
      <c r="D18" s="110"/>
      <c r="E18" s="210"/>
      <c r="F18" s="110"/>
      <c r="G18" s="110"/>
      <c r="H18" s="208"/>
      <c r="I18" s="110"/>
      <c r="J18" s="110"/>
      <c r="K18" s="208"/>
      <c r="L18" s="110"/>
      <c r="M18" s="110"/>
      <c r="N18" s="207"/>
      <c r="O18" s="110"/>
      <c r="P18" s="110"/>
      <c r="Q18" s="208"/>
      <c r="R18" s="110"/>
      <c r="S18" s="110"/>
      <c r="T18" s="208"/>
      <c r="U18" s="110"/>
      <c r="V18" s="110"/>
      <c r="W18" s="208"/>
      <c r="X18" s="110"/>
      <c r="Y18" s="110"/>
      <c r="Z18" s="208"/>
      <c r="AA18" s="110"/>
      <c r="AB18" s="110"/>
      <c r="AC18" s="207"/>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row>
    <row r="19" spans="1:56" s="111" customFormat="1" x14ac:dyDescent="0.35">
      <c r="A19" s="119" t="s">
        <v>145</v>
      </c>
      <c r="B19" s="196" t="str">
        <f>Program!M7</f>
        <v>Sale Price</v>
      </c>
      <c r="C19" s="123">
        <f>IFERROR(SUMPRODUCT(D19:AE19,$D$10:$AE$10)/SUM($D$10:$AE$10),"")</f>
        <v>165000</v>
      </c>
      <c r="D19" s="130">
        <f>IFERROR(INDEX(Program!$I$7:$M$17,MATCH('Program Summary'!D$8,Program!$I$7:$I$17,0),MATCH('Program Summary'!$B19,Program!$I$7:$M$7,0)),"")</f>
        <v>150000</v>
      </c>
      <c r="E19" s="213"/>
      <c r="F19" s="139"/>
      <c r="G19" s="139">
        <f>IFERROR(INDEX(Program!$I$7:$M$17,MATCH('Program Summary'!G$8,Program!$I$7:$I$17,0),MATCH('Program Summary'!$B19,Program!$I$7:$M$7,0)),"")</f>
        <v>175000</v>
      </c>
      <c r="H19" s="208"/>
      <c r="I19" s="139"/>
      <c r="J19" s="139">
        <f>IFERROR(INDEX(Program!$I$7:$M$17,MATCH('Program Summary'!J$8,Program!$I$7:$I$17,0),MATCH('Program Summary'!$B19,Program!$I$7:$M$7,0)),"")</f>
        <v>185000</v>
      </c>
      <c r="K19" s="208"/>
      <c r="L19" s="139"/>
      <c r="M19" s="139" t="str">
        <f>IFERROR(INDEX(Program!$I$7:$M$17,MATCH('Program Summary'!M$8,Program!$I$7:$I$17,0),MATCH('Program Summary'!$B19,Program!$I$7:$M$7,0)),"")</f>
        <v/>
      </c>
      <c r="N19" s="207"/>
      <c r="O19" s="139"/>
      <c r="P19" s="139" t="str">
        <f>IFERROR(INDEX(Program!$I$7:$M$17,MATCH('Program Summary'!P$8,Program!$I$7:$I$17,0),MATCH('Program Summary'!$B19,Program!$I$7:$M$7,0)),"")</f>
        <v/>
      </c>
      <c r="Q19" s="208"/>
      <c r="R19" s="139"/>
      <c r="S19" s="139" t="str">
        <f>IFERROR(INDEX(Program!$I$7:$M$17,MATCH('Program Summary'!S$8,Program!$I$7:$I$17,0),MATCH('Program Summary'!$B19,Program!$I$7:$M$7,0)),"")</f>
        <v/>
      </c>
      <c r="T19" s="208"/>
      <c r="U19" s="139"/>
      <c r="V19" s="139" t="str">
        <f>IFERROR(INDEX(Program!$I$7:$M$17,MATCH('Program Summary'!V$8,Program!$I$7:$I$17,0),MATCH('Program Summary'!$B19,Program!$I$7:$M$7,0)),"")</f>
        <v/>
      </c>
      <c r="W19" s="208"/>
      <c r="X19" s="139"/>
      <c r="Y19" s="139" t="str">
        <f>IFERROR(INDEX(Program!$I$7:$M$17,MATCH('Program Summary'!Y$8,Program!$I$7:$I$17,0),MATCH('Program Summary'!$B19,Program!$I$7:$M$7,0)),"")</f>
        <v/>
      </c>
      <c r="Z19" s="208"/>
      <c r="AA19" s="139"/>
      <c r="AB19" s="139" t="str">
        <f>IFERROR(INDEX(Program!$I$7:$M$17,MATCH('Program Summary'!AB$8,Program!$I$7:$I$17,0),MATCH('Program Summary'!$B19,Program!$I$7:$M$7,0)),"")</f>
        <v/>
      </c>
      <c r="AC19" s="207"/>
      <c r="AD19" s="139"/>
      <c r="AE19" s="139" t="str">
        <f>IFERROR(INDEX(Program!$I$7:$M$17,MATCH('Program Summary'!AE$8,Program!$I$7:$I$17,0),MATCH('Program Summary'!$B19,Program!$I$7:$M$7,0)),"")</f>
        <v/>
      </c>
      <c r="AF19" s="110"/>
      <c r="AG19" s="110"/>
      <c r="AH19" s="110"/>
      <c r="AI19" s="110"/>
      <c r="AJ19" s="110"/>
      <c r="AK19" s="110"/>
      <c r="AL19" s="110"/>
      <c r="AM19" s="110"/>
      <c r="AN19" s="110"/>
      <c r="AO19" s="110"/>
      <c r="AP19" s="110"/>
      <c r="AQ19" s="110"/>
      <c r="AR19" s="110"/>
      <c r="AS19" s="110"/>
      <c r="AT19" s="110"/>
      <c r="AU19" s="110"/>
      <c r="AV19" s="110"/>
      <c r="AW19" s="110"/>
      <c r="AX19" s="110"/>
      <c r="AY19" s="110"/>
      <c r="AZ19" s="110"/>
      <c r="BA19" s="110"/>
      <c r="BB19" s="110"/>
      <c r="BC19" s="110"/>
      <c r="BD19" s="110"/>
    </row>
    <row r="20" spans="1:56" s="111" customFormat="1" x14ac:dyDescent="0.35">
      <c r="A20" s="116"/>
      <c r="B20" s="138"/>
      <c r="C20" s="131"/>
      <c r="D20" s="110"/>
      <c r="E20" s="210"/>
      <c r="F20" s="110"/>
      <c r="G20" s="110"/>
      <c r="H20" s="208"/>
      <c r="I20" s="110"/>
      <c r="J20" s="110"/>
      <c r="K20" s="208"/>
      <c r="L20" s="110"/>
      <c r="M20" s="110"/>
      <c r="N20" s="207"/>
      <c r="O20" s="110"/>
      <c r="P20" s="110"/>
      <c r="Q20" s="208"/>
      <c r="R20" s="110"/>
      <c r="S20" s="110"/>
      <c r="T20" s="208"/>
      <c r="U20" s="110"/>
      <c r="V20" s="110"/>
      <c r="W20" s="208"/>
      <c r="X20" s="110"/>
      <c r="Y20" s="110"/>
      <c r="Z20" s="208"/>
      <c r="AA20" s="110"/>
      <c r="AB20" s="110"/>
      <c r="AC20" s="207"/>
      <c r="AD20" s="110"/>
      <c r="AE20" s="110"/>
      <c r="AF20" s="110"/>
      <c r="AG20" s="110"/>
      <c r="AH20" s="110"/>
      <c r="AI20" s="110"/>
      <c r="AJ20" s="110"/>
      <c r="AK20" s="110"/>
      <c r="AL20" s="110"/>
      <c r="AM20" s="110"/>
      <c r="AN20" s="110"/>
      <c r="AO20" s="110"/>
      <c r="AP20" s="110"/>
      <c r="AQ20" s="110"/>
      <c r="AR20" s="110"/>
      <c r="AS20" s="110"/>
      <c r="AT20" s="110"/>
      <c r="AU20" s="110"/>
      <c r="AV20" s="110"/>
      <c r="AW20" s="110"/>
      <c r="AX20" s="110"/>
      <c r="AY20" s="110"/>
      <c r="AZ20" s="110"/>
      <c r="BA20" s="110"/>
      <c r="BB20" s="110"/>
      <c r="BC20" s="110"/>
      <c r="BD20" s="110"/>
    </row>
    <row r="21" spans="1:56" s="111" customFormat="1" x14ac:dyDescent="0.35">
      <c r="A21" s="132" t="str">
        <f>_xlfn.CONCAT("Is this affordable to a ",B27,"-person household at:")</f>
        <v>Is this affordable to a 2-person household at:</v>
      </c>
      <c r="B21" s="138"/>
      <c r="C21" s="131"/>
      <c r="D21" s="110"/>
      <c r="E21" s="210"/>
      <c r="F21" s="110"/>
      <c r="G21" s="110"/>
      <c r="H21" s="208"/>
      <c r="I21" s="110"/>
      <c r="J21" s="110"/>
      <c r="K21" s="208"/>
      <c r="L21" s="110"/>
      <c r="M21" s="110"/>
      <c r="N21" s="207"/>
      <c r="O21" s="110"/>
      <c r="P21" s="110"/>
      <c r="Q21" s="208"/>
      <c r="R21" s="110"/>
      <c r="S21" s="110"/>
      <c r="T21" s="208"/>
      <c r="U21" s="110"/>
      <c r="V21" s="110"/>
      <c r="W21" s="208"/>
      <c r="X21" s="110"/>
      <c r="Y21" s="110"/>
      <c r="Z21" s="208"/>
      <c r="AA21" s="110"/>
      <c r="AB21" s="110"/>
      <c r="AC21" s="207"/>
      <c r="AD21" s="110"/>
      <c r="AE21" s="110"/>
      <c r="AF21" s="110"/>
      <c r="AG21" s="110"/>
      <c r="AH21" s="110"/>
      <c r="AI21" s="110"/>
      <c r="AJ21" s="110"/>
      <c r="AK21" s="110"/>
      <c r="AL21" s="110"/>
      <c r="AM21" s="110"/>
      <c r="AN21" s="110"/>
      <c r="AO21" s="110"/>
      <c r="AP21" s="110"/>
      <c r="AQ21" s="110"/>
      <c r="AR21" s="110"/>
      <c r="AS21" s="110"/>
      <c r="AT21" s="110"/>
      <c r="AU21" s="110"/>
      <c r="AV21" s="110"/>
      <c r="AW21" s="110"/>
      <c r="AX21" s="110"/>
      <c r="AY21" s="110"/>
      <c r="AZ21" s="110"/>
      <c r="BA21" s="110"/>
      <c r="BB21" s="110"/>
      <c r="BC21" s="110"/>
      <c r="BD21" s="110"/>
    </row>
    <row r="22" spans="1:56" s="111" customFormat="1" hidden="1" x14ac:dyDescent="0.35">
      <c r="A22" s="133">
        <v>0.5</v>
      </c>
      <c r="B22" s="138"/>
      <c r="C22" s="134"/>
      <c r="D22" s="143" t="str">
        <f>IF((INDEX($B$59:$F$64,MATCH($B$27,$A$59:$A$64,0),MATCH($A22,$B$58:$F$58,0))&lt;=$D$52),"No","Yes")</f>
        <v>No</v>
      </c>
      <c r="E22" s="214"/>
      <c r="F22" s="143"/>
      <c r="G22" s="143" t="str">
        <f>IF((INDEX($B$59:$F$64,MATCH($B$27,$A$59:$A$64,0),MATCH($A22,$B$58:$F$58,0))&lt;=$G$52), "No", "Yes")</f>
        <v>Yes</v>
      </c>
      <c r="H22" s="208"/>
      <c r="I22" s="143"/>
      <c r="J22" s="143" t="str">
        <f>IF((INDEX($B$59:$F$64,MATCH($B$27,$A$59:$A$64,0),MATCH($A22,$B$58:$F$58,0))&lt;=$J$52), "No", "Yes")</f>
        <v>Yes</v>
      </c>
      <c r="K22" s="208"/>
      <c r="L22" s="143"/>
      <c r="M22" s="143" t="str">
        <f>IF((INDEX($B$59:$F$64,MATCH($B$27,$A$59:$A$64,0),MATCH($A22,$B$58:$F$58,0))&lt;=$M$52), "No", "Yes")</f>
        <v>No</v>
      </c>
      <c r="N22" s="207"/>
      <c r="O22" s="143"/>
      <c r="P22" s="143" t="str">
        <f>IF((INDEX($B$59:$F$64,MATCH($B$27,$A$59:$A$64,0),MATCH($A22,$B$58:$F$58,0))&lt;=$P$52), "No", "Yes")</f>
        <v>No</v>
      </c>
      <c r="Q22" s="208"/>
      <c r="R22" s="143"/>
      <c r="S22" s="143" t="str">
        <f>IF((INDEX($B$59:$F$64,MATCH($B$27,$A$59:$A$64,0),MATCH($A22,$B$58:$F$58,0))&lt;=$S$52), "No", "Yes")</f>
        <v>No</v>
      </c>
      <c r="T22" s="208"/>
      <c r="U22" s="143"/>
      <c r="V22" s="143" t="str">
        <f>IF((INDEX($B$59:$F$64,MATCH($B$27,$A$59:$A$64,0),MATCH($A22,$B$58:$F$58,0))&lt;=$V$52), "No", "Yes")</f>
        <v>No</v>
      </c>
      <c r="W22" s="208"/>
      <c r="X22" s="143"/>
      <c r="Y22" s="143" t="str">
        <f>IF((INDEX($B$59:$F$64,MATCH($B$27,$A$59:$A$64,0),MATCH($A22,$B$58:$F$58,0))&lt;=$Y$52), "No", "Yes")</f>
        <v>No</v>
      </c>
      <c r="Z22" s="208"/>
      <c r="AA22" s="143"/>
      <c r="AB22" s="143" t="str">
        <f>IF((INDEX($B$59:$F$64,MATCH($B$27,$A$59:$A$64,0),MATCH($A22,$B$58:$F$58,0))&lt;=$AB$52), "No", "Yes")</f>
        <v>No</v>
      </c>
      <c r="AC22" s="207"/>
      <c r="AD22" s="143"/>
      <c r="AE22" s="143" t="str">
        <f>IF((INDEX($B$59:$F$64,MATCH($B$27,$A$59:$A$64,0),MATCH($A22,$B$58:$F$58,0))&lt;=$AE$52), "No", "Yes")</f>
        <v>No</v>
      </c>
      <c r="AF22" s="110"/>
      <c r="AG22" s="110"/>
      <c r="AH22" s="110"/>
      <c r="AI22" s="110"/>
      <c r="AJ22" s="110"/>
      <c r="AK22" s="110"/>
      <c r="AL22" s="110"/>
      <c r="AM22" s="110"/>
      <c r="AN22" s="110"/>
      <c r="AO22" s="110"/>
      <c r="AP22" s="110"/>
      <c r="AQ22" s="110"/>
      <c r="AR22" s="110"/>
      <c r="AS22" s="110"/>
      <c r="AT22" s="110"/>
      <c r="AU22" s="110"/>
      <c r="AV22" s="110"/>
      <c r="AW22" s="110"/>
      <c r="AX22" s="110"/>
      <c r="AY22" s="110"/>
      <c r="AZ22" s="110"/>
      <c r="BA22" s="110"/>
      <c r="BB22" s="110"/>
      <c r="BC22" s="110"/>
      <c r="BD22" s="110"/>
    </row>
    <row r="23" spans="1:56" s="111" customFormat="1" x14ac:dyDescent="0.35">
      <c r="A23" s="133">
        <v>0.8</v>
      </c>
      <c r="B23" s="138"/>
      <c r="C23" s="131"/>
      <c r="D23" s="143" t="str">
        <f>IF((INDEX($B$59:$F$64,MATCH($B$27,$A$59:$A$64,0),MATCH($A23,$B$58:$F$58,0))&lt;=$D$52),"No","Yes")</f>
        <v>Yes</v>
      </c>
      <c r="E23" s="214"/>
      <c r="F23" s="143"/>
      <c r="G23" s="143" t="str">
        <f>IF((INDEX($B$59:$F$64,MATCH($B$27,$A$59:$A$64,0),MATCH($A23,$B$58:$F$58,0))&lt;=$G$52), "No", "Yes")</f>
        <v>Yes</v>
      </c>
      <c r="H23" s="208"/>
      <c r="I23" s="143"/>
      <c r="J23" s="143" t="str">
        <f>IF((INDEX($B$59:$F$64,MATCH($B$27,$A$59:$A$64,0),MATCH($A23,$B$58:$F$58,0))&lt;=$J$52), "No", "Yes")</f>
        <v>Yes</v>
      </c>
      <c r="K23" s="208"/>
      <c r="L23" s="143"/>
      <c r="M23" s="143" t="str">
        <f>IF((INDEX($B$59:$F$64,MATCH($B$27,$A$59:$A$64,0),MATCH($A23,$B$58:$F$58,0))&lt;=$M$52), "No", "Yes")</f>
        <v>No</v>
      </c>
      <c r="N23" s="207"/>
      <c r="O23" s="143"/>
      <c r="P23" s="143" t="str">
        <f>IF((INDEX($B$59:$F$64,MATCH($B$27,$A$59:$A$64,0),MATCH($A23,$B$58:$F$58,0))&lt;=$P$52), "No", "Yes")</f>
        <v>No</v>
      </c>
      <c r="Q23" s="208"/>
      <c r="R23" s="143"/>
      <c r="S23" s="143" t="str">
        <f>IF((INDEX($B$59:$F$64,MATCH($B$27,$A$59:$A$64,0),MATCH($A23,$B$58:$F$58,0))&lt;=$S$52), "No", "Yes")</f>
        <v>No</v>
      </c>
      <c r="T23" s="208"/>
      <c r="U23" s="143"/>
      <c r="V23" s="143" t="str">
        <f>IF((INDEX($B$59:$F$64,MATCH($B$27,$A$59:$A$64,0),MATCH($A23,$B$58:$F$58,0))&lt;=$V$52), "No", "Yes")</f>
        <v>No</v>
      </c>
      <c r="W23" s="208"/>
      <c r="X23" s="143"/>
      <c r="Y23" s="143" t="str">
        <f>IF((INDEX($B$59:$F$64,MATCH($B$27,$A$59:$A$64,0),MATCH($A23,$B$58:$F$58,0))&lt;=$Y$52), "No", "Yes")</f>
        <v>No</v>
      </c>
      <c r="Z23" s="208"/>
      <c r="AA23" s="143"/>
      <c r="AB23" s="143" t="str">
        <f>IF((INDEX($B$59:$F$64,MATCH($B$27,$A$59:$A$64,0),MATCH($A23,$B$58:$F$58,0))&lt;=$AB$52), "No", "Yes")</f>
        <v>No</v>
      </c>
      <c r="AC23" s="207"/>
      <c r="AD23" s="143"/>
      <c r="AE23" s="143" t="str">
        <f>IF((INDEX($B$59:$F$64,MATCH($B$27,$A$59:$A$64,0),MATCH($A23,$B$58:$F$58,0))&lt;=$AE$52), "No", "Yes")</f>
        <v>No</v>
      </c>
      <c r="AF23" s="110"/>
      <c r="AG23" s="110"/>
      <c r="AH23" s="110"/>
      <c r="AI23" s="110"/>
      <c r="AJ23" s="110"/>
      <c r="AK23" s="110"/>
      <c r="AL23" s="110"/>
      <c r="AM23" s="110"/>
      <c r="AN23" s="110"/>
      <c r="AO23" s="110"/>
      <c r="AP23" s="110"/>
      <c r="AQ23" s="110"/>
      <c r="AR23" s="110"/>
      <c r="AS23" s="110"/>
      <c r="AT23" s="110"/>
      <c r="AU23" s="110"/>
      <c r="AV23" s="110"/>
      <c r="AW23" s="110"/>
      <c r="AX23" s="110"/>
      <c r="AY23" s="110"/>
      <c r="AZ23" s="110"/>
      <c r="BA23" s="110"/>
      <c r="BB23" s="110"/>
      <c r="BC23" s="110"/>
      <c r="BD23" s="110"/>
    </row>
    <row r="24" spans="1:56" s="111" customFormat="1" hidden="1" x14ac:dyDescent="0.35">
      <c r="A24" s="133">
        <v>1.1499999999999999</v>
      </c>
      <c r="B24" s="141"/>
      <c r="C24" s="131"/>
      <c r="D24" s="143" t="str">
        <f>IF((INDEX($B$59:$F$64,MATCH($B$27,$A$59:$A$64,0),MATCH($A24,$B$58:$F$58,0))&lt;=$D$52),"No","Yes")</f>
        <v>Yes</v>
      </c>
      <c r="E24" s="214"/>
      <c r="F24" s="143"/>
      <c r="G24" s="143" t="str">
        <f>IF((INDEX($B$59:$F$64,MATCH($B$27,$A$59:$A$64,0),MATCH($A24,$B$58:$F$58,0))&lt;=$G$52), "No", "Yes")</f>
        <v>Yes</v>
      </c>
      <c r="H24" s="208"/>
      <c r="I24" s="143"/>
      <c r="J24" s="143" t="str">
        <f>IF((INDEX($B$59:$F$64,MATCH($B$27,$A$59:$A$64,0),MATCH($A24,$B$58:$F$58,0))&lt;=$J$52), "No", "Yes")</f>
        <v>Yes</v>
      </c>
      <c r="K24" s="208"/>
      <c r="L24" s="143"/>
      <c r="M24" s="143" t="str">
        <f>IF((INDEX($B$59:$F$64,MATCH($B$27,$A$59:$A$64,0),MATCH($A24,$B$58:$F$58,0))&lt;=$M$52), "No", "Yes")</f>
        <v>No</v>
      </c>
      <c r="N24" s="207"/>
      <c r="O24" s="143"/>
      <c r="P24" s="143" t="str">
        <f>IF((INDEX($B$59:$F$64,MATCH($B$27,$A$59:$A$64,0),MATCH($A24,$B$58:$F$58,0))&lt;=$P$52), "No", "Yes")</f>
        <v>No</v>
      </c>
      <c r="Q24" s="208"/>
      <c r="R24" s="143"/>
      <c r="S24" s="143" t="str">
        <f>IF((INDEX($B$59:$F$64,MATCH($B$27,$A$59:$A$64,0),MATCH($A24,$B$58:$F$58,0))&lt;=$S$52), "No", "Yes")</f>
        <v>No</v>
      </c>
      <c r="T24" s="208"/>
      <c r="U24" s="143"/>
      <c r="V24" s="143" t="str">
        <f>IF((INDEX($B$59:$F$64,MATCH($B$27,$A$59:$A$64,0),MATCH($A24,$B$58:$F$58,0))&lt;=$V$52), "No", "Yes")</f>
        <v>No</v>
      </c>
      <c r="W24" s="208"/>
      <c r="X24" s="143"/>
      <c r="Y24" s="143" t="str">
        <f>IF((INDEX($B$59:$F$64,MATCH($B$27,$A$59:$A$64,0),MATCH($A24,$B$58:$F$58,0))&lt;=$Y$52), "No", "Yes")</f>
        <v>No</v>
      </c>
      <c r="Z24" s="208"/>
      <c r="AA24" s="143"/>
      <c r="AB24" s="143" t="str">
        <f>IF((INDEX($B$59:$F$64,MATCH($B$27,$A$59:$A$64,0),MATCH($A24,$B$58:$F$58,0))&lt;=$AB$52), "No", "Yes")</f>
        <v>No</v>
      </c>
      <c r="AC24" s="207"/>
      <c r="AD24" s="143"/>
      <c r="AE24" s="143" t="str">
        <f>IF((INDEX($B$59:$F$64,MATCH($B$27,$A$59:$A$64,0),MATCH($A24,$B$58:$F$58,0))&lt;=$AE$52), "No", "Yes")</f>
        <v>No</v>
      </c>
      <c r="AF24" s="110"/>
      <c r="AG24" s="110"/>
      <c r="AH24" s="110"/>
      <c r="AI24" s="110"/>
      <c r="AJ24" s="110"/>
      <c r="AK24" s="110"/>
      <c r="AL24" s="110"/>
      <c r="AM24" s="110"/>
      <c r="AN24" s="110"/>
      <c r="AO24" s="110"/>
      <c r="AP24" s="110"/>
      <c r="AQ24" s="110"/>
      <c r="AR24" s="110"/>
      <c r="AS24" s="110"/>
      <c r="AT24" s="110"/>
      <c r="AU24" s="110"/>
      <c r="AV24" s="110"/>
      <c r="AW24" s="110"/>
      <c r="AX24" s="110"/>
      <c r="AY24" s="110"/>
      <c r="AZ24" s="110"/>
      <c r="BA24" s="110"/>
      <c r="BB24" s="110"/>
      <c r="BC24" s="110"/>
      <c r="BD24" s="110"/>
    </row>
    <row r="25" spans="1:56" s="111" customFormat="1" ht="4.25" customHeight="1" thickBot="1" x14ac:dyDescent="0.4">
      <c r="A25" s="204"/>
      <c r="B25" s="204"/>
      <c r="C25" s="204"/>
      <c r="D25" s="205"/>
      <c r="E25" s="211"/>
      <c r="F25" s="205"/>
      <c r="G25" s="205"/>
      <c r="H25" s="208"/>
      <c r="I25" s="205"/>
      <c r="J25" s="205"/>
      <c r="K25" s="208"/>
      <c r="L25" s="205"/>
      <c r="M25" s="205"/>
      <c r="N25" s="207"/>
      <c r="O25" s="205"/>
      <c r="P25" s="205"/>
      <c r="Q25" s="208"/>
      <c r="R25" s="205"/>
      <c r="S25" s="205"/>
      <c r="T25" s="208"/>
      <c r="U25" s="205"/>
      <c r="V25" s="205"/>
      <c r="W25" s="208"/>
      <c r="X25" s="205"/>
      <c r="Y25" s="205"/>
      <c r="Z25" s="208"/>
      <c r="AA25" s="205"/>
      <c r="AB25" s="205"/>
      <c r="AC25" s="207"/>
      <c r="AD25" s="205"/>
      <c r="AE25" s="205"/>
      <c r="AF25" s="110"/>
      <c r="AG25" s="110"/>
      <c r="AH25" s="110"/>
      <c r="AI25" s="110"/>
      <c r="AJ25" s="110"/>
      <c r="AK25" s="110"/>
      <c r="AL25" s="110"/>
      <c r="AM25" s="110"/>
      <c r="AN25" s="110"/>
      <c r="AO25" s="110"/>
      <c r="AP25" s="110"/>
      <c r="AQ25" s="110"/>
      <c r="AR25" s="110"/>
      <c r="AS25" s="110"/>
      <c r="AT25" s="110"/>
      <c r="AU25" s="110"/>
      <c r="AV25" s="110"/>
      <c r="AW25" s="110"/>
      <c r="AX25" s="110"/>
      <c r="AY25" s="110"/>
      <c r="AZ25" s="110"/>
      <c r="BA25" s="110"/>
      <c r="BB25" s="110"/>
      <c r="BC25" s="110"/>
      <c r="BD25" s="110"/>
    </row>
    <row r="26" spans="1:56" s="111" customFormat="1" x14ac:dyDescent="0.35">
      <c r="A26" s="245"/>
      <c r="B26" s="246"/>
      <c r="C26" s="192"/>
      <c r="D26" s="122"/>
      <c r="E26" s="211"/>
      <c r="F26" s="122"/>
      <c r="G26" s="122"/>
      <c r="H26" s="208"/>
      <c r="I26" s="122"/>
      <c r="J26" s="122"/>
      <c r="K26" s="208"/>
      <c r="L26" s="122"/>
      <c r="M26" s="122"/>
      <c r="N26" s="207"/>
      <c r="O26" s="110"/>
      <c r="P26" s="110"/>
      <c r="Q26" s="208"/>
      <c r="R26" s="110"/>
      <c r="S26" s="110"/>
      <c r="T26" s="208"/>
      <c r="U26" s="110"/>
      <c r="V26" s="110"/>
      <c r="W26" s="208"/>
      <c r="X26" s="110"/>
      <c r="Y26" s="110"/>
      <c r="Z26" s="208"/>
      <c r="AA26" s="110"/>
      <c r="AB26" s="110"/>
      <c r="AC26" s="207"/>
      <c r="AD26" s="110"/>
      <c r="AE26" s="110"/>
      <c r="AF26" s="110"/>
      <c r="AG26" s="110"/>
      <c r="AH26" s="110"/>
      <c r="AI26" s="110"/>
      <c r="AJ26" s="110"/>
      <c r="AK26" s="110"/>
      <c r="AL26" s="110"/>
    </row>
    <row r="27" spans="1:56" s="110" customFormat="1" x14ac:dyDescent="0.35">
      <c r="A27" s="242" t="s">
        <v>146</v>
      </c>
      <c r="B27" s="193">
        <v>2</v>
      </c>
      <c r="C27" s="192"/>
      <c r="E27" s="215"/>
      <c r="F27" s="131"/>
      <c r="G27" s="131"/>
      <c r="H27" s="208"/>
      <c r="I27" s="131"/>
      <c r="J27" s="131"/>
      <c r="K27" s="208"/>
      <c r="L27" s="131"/>
      <c r="M27" s="131"/>
      <c r="N27" s="207"/>
      <c r="Q27" s="208"/>
      <c r="T27" s="208"/>
      <c r="W27" s="208"/>
      <c r="Z27" s="208"/>
      <c r="AC27" s="207"/>
    </row>
    <row r="28" spans="1:56" s="110" customFormat="1" ht="15" thickBot="1" x14ac:dyDescent="0.4">
      <c r="A28" s="244" t="s">
        <v>147</v>
      </c>
      <c r="B28" s="243"/>
      <c r="C28" s="192"/>
      <c r="E28" s="215"/>
      <c r="F28" s="131"/>
      <c r="G28" s="131"/>
      <c r="H28" s="208"/>
      <c r="I28" s="131"/>
      <c r="J28" s="131"/>
      <c r="K28" s="208"/>
      <c r="L28" s="131"/>
      <c r="M28" s="131"/>
      <c r="N28" s="207"/>
      <c r="Q28" s="208"/>
      <c r="T28" s="208"/>
      <c r="W28" s="208"/>
      <c r="Z28" s="208"/>
      <c r="AC28" s="207"/>
    </row>
    <row r="29" spans="1:56" s="135" customFormat="1" ht="47.4" customHeight="1" x14ac:dyDescent="0.35">
      <c r="A29" s="200" t="s">
        <v>17</v>
      </c>
      <c r="D29" s="136" t="str">
        <f>IFERROR(INDEX(Program!$I$7:$M$17,MATCH('Program Summary'!D$8,Program!$I$7:$I$17,0),MATCH('Program Summary'!$B9,Program!$I$7:$M$7,0)),"")</f>
        <v>2B 2ba, Hilltop neighborhood</v>
      </c>
      <c r="E29" s="216"/>
      <c r="F29" s="136"/>
      <c r="G29" s="136" t="str">
        <f>IFERROR(INDEX(Program!$I$7:$M$17,MATCH('Program Summary'!G$8,Program!$I$7:$I$17,0),MATCH('Program Summary'!$B9,Program!$I$7:$M$7,0)),"")</f>
        <v>2B 2ba, Squirrel Hill</v>
      </c>
      <c r="H29" s="208"/>
      <c r="I29" s="136"/>
      <c r="J29" s="136" t="str">
        <f>IFERROR(INDEX(Program!$I$7:$M$17,MATCH('Program Summary'!J$8,Program!$I$7:$I$17,0),MATCH('Program Summary'!$B9,Program!$I$7:$M$7,0)),"")</f>
        <v>3B 2ba, Hazelwood</v>
      </c>
      <c r="K29" s="208"/>
      <c r="M29" s="136">
        <f>IFERROR(INDEX(Program!$I$7:$M$17,MATCH('Program Summary'!M$8,Program!$I$7:$I$17,0),MATCH('Program Summary'!$B9,Program!$I$7:$M$7,0)),"")</f>
        <v>0</v>
      </c>
      <c r="N29" s="207"/>
      <c r="P29" s="136">
        <f>IFERROR(INDEX(Program!$I$7:$M$17,MATCH('Program Summary'!P$8,Program!$I$7:$I$17,0),MATCH('Program Summary'!$B9,Program!$I$7:$M$7,0)),"")</f>
        <v>0</v>
      </c>
      <c r="Q29" s="208"/>
      <c r="S29" s="136">
        <f>IFERROR(INDEX(Program!$I$7:$M$17,MATCH('Program Summary'!S$8,Program!$I$7:$I$17,0),MATCH('Program Summary'!$B9,Program!$I$7:$M$7,0)),"")</f>
        <v>0</v>
      </c>
      <c r="T29" s="208"/>
      <c r="V29" s="136">
        <f>IFERROR(INDEX(Program!$I$7:$M$17,MATCH('Program Summary'!V$8,Program!$I$7:$I$17,0),MATCH('Program Summary'!$B9,Program!$I$7:$M$7,0)),"")</f>
        <v>0</v>
      </c>
      <c r="W29" s="208"/>
      <c r="Y29" s="136">
        <f>IFERROR(INDEX(Program!$I$7:$M$17,MATCH('Program Summary'!Y$8,Program!$I$7:$I$17,0),MATCH('Program Summary'!$B9,Program!$I$7:$M$7,0)),"")</f>
        <v>0</v>
      </c>
      <c r="Z29" s="208"/>
      <c r="AB29" s="136">
        <f>IFERROR(INDEX(Program!$I$7:$M$17,MATCH('Program Summary'!AB$8,Program!$I$7:$I$17,0),MATCH('Program Summary'!$B9,Program!$I$7:$M$7,0)),"")</f>
        <v>0</v>
      </c>
      <c r="AC29" s="207"/>
      <c r="AE29" s="136">
        <f>IFERROR(INDEX(Program!$I$7:$M$17,MATCH('Program Summary'!AE$8,Program!$I$7:$I$17,0),MATCH('Program Summary'!$B9,Program!$I$7:$M$7,0)),"")</f>
        <v>0</v>
      </c>
    </row>
    <row r="30" spans="1:56" s="110" customFormat="1" x14ac:dyDescent="0.35">
      <c r="C30" s="116"/>
      <c r="D30" s="131"/>
      <c r="E30" s="215"/>
      <c r="F30" s="131"/>
      <c r="G30" s="131"/>
      <c r="H30" s="208"/>
      <c r="I30" s="131"/>
      <c r="J30" s="131"/>
      <c r="K30" s="208"/>
      <c r="L30" s="131"/>
      <c r="M30" s="131"/>
      <c r="N30" s="207"/>
      <c r="O30" s="131"/>
      <c r="P30" s="131"/>
      <c r="Q30" s="208"/>
      <c r="T30" s="208"/>
      <c r="W30" s="208"/>
      <c r="Z30" s="208"/>
      <c r="AC30" s="207"/>
    </row>
    <row r="31" spans="1:56" s="143" customFormat="1" x14ac:dyDescent="0.35">
      <c r="A31" s="137" t="s">
        <v>148</v>
      </c>
      <c r="C31" s="138"/>
      <c r="D31" s="139">
        <f>D19</f>
        <v>150000</v>
      </c>
      <c r="E31" s="213"/>
      <c r="F31" s="138"/>
      <c r="G31" s="140">
        <f>G19</f>
        <v>175000</v>
      </c>
      <c r="H31" s="208"/>
      <c r="I31" s="141"/>
      <c r="J31" s="139">
        <f>J19</f>
        <v>185000</v>
      </c>
      <c r="K31" s="208"/>
      <c r="L31" s="141"/>
      <c r="M31" s="139" t="str">
        <f>M19</f>
        <v/>
      </c>
      <c r="N31" s="207"/>
      <c r="O31" s="141"/>
      <c r="P31" s="142" t="str">
        <f>P19</f>
        <v/>
      </c>
      <c r="Q31" s="208"/>
      <c r="R31" s="141"/>
      <c r="S31" s="143" t="str">
        <f>S19</f>
        <v/>
      </c>
      <c r="T31" s="208"/>
      <c r="U31" s="144"/>
      <c r="V31" s="143" t="str">
        <f>V19</f>
        <v/>
      </c>
      <c r="W31" s="208"/>
      <c r="X31" s="144"/>
      <c r="Y31" s="143" t="str">
        <f>Y19</f>
        <v/>
      </c>
      <c r="Z31" s="208"/>
      <c r="AA31" s="144"/>
      <c r="AB31" s="143" t="str">
        <f>AB19</f>
        <v/>
      </c>
      <c r="AC31" s="207"/>
      <c r="AD31" s="144"/>
      <c r="AE31" s="143" t="str">
        <f>AE19</f>
        <v/>
      </c>
    </row>
    <row r="32" spans="1:56" s="110" customFormat="1" x14ac:dyDescent="0.35">
      <c r="A32" s="145" t="s">
        <v>149</v>
      </c>
      <c r="C32" s="146">
        <v>0.03</v>
      </c>
      <c r="D32" s="147">
        <f>IFERROR(D31*C32, "")</f>
        <v>4500</v>
      </c>
      <c r="E32" s="217"/>
      <c r="F32" s="148"/>
      <c r="G32" s="147">
        <f>IFERROR(G31*F32, "")</f>
        <v>0</v>
      </c>
      <c r="H32" s="208"/>
      <c r="I32" s="148"/>
      <c r="J32" s="147">
        <f>IFERROR( J31*I32, "")</f>
        <v>0</v>
      </c>
      <c r="K32" s="208"/>
      <c r="L32" s="148"/>
      <c r="M32" s="147" t="str">
        <f>IFERROR( M31*L32, "")</f>
        <v/>
      </c>
      <c r="N32" s="207"/>
      <c r="O32" s="149"/>
      <c r="P32" s="147" t="str">
        <f>IFERROR(P31*O32, "")</f>
        <v/>
      </c>
      <c r="Q32" s="208"/>
      <c r="R32" s="149"/>
      <c r="S32" s="147" t="str">
        <f>IFERROR(S31*R32, "")</f>
        <v/>
      </c>
      <c r="T32" s="208"/>
      <c r="U32" s="149"/>
      <c r="V32" s="150" t="str">
        <f>IFERROR( V31*U32, "")</f>
        <v/>
      </c>
      <c r="W32" s="208"/>
      <c r="X32" s="149"/>
      <c r="Y32" s="150" t="str">
        <f>IFERROR(Y31*X32, "")</f>
        <v/>
      </c>
      <c r="Z32" s="208"/>
      <c r="AA32" s="149"/>
      <c r="AB32" s="150" t="str">
        <f>IFERROR(AB31*AA32, "")</f>
        <v/>
      </c>
      <c r="AC32" s="207"/>
      <c r="AD32" s="149"/>
      <c r="AE32" s="147" t="str">
        <f>IFERROR( AE31*AD32, "")</f>
        <v/>
      </c>
    </row>
    <row r="33" spans="1:39" s="111" customFormat="1" x14ac:dyDescent="0.35">
      <c r="A33" s="151" t="s">
        <v>150</v>
      </c>
      <c r="B33" s="110"/>
      <c r="C33" s="152"/>
      <c r="D33" s="139">
        <f>IF(SUM(D31:D32)=0, " ", SUM(D31:D32))</f>
        <v>154500</v>
      </c>
      <c r="E33" s="218"/>
      <c r="F33" s="153"/>
      <c r="G33" s="139">
        <f>IF(SUM(G31:G32)=0, " ", SUM(G31:G32))</f>
        <v>175000</v>
      </c>
      <c r="H33" s="208"/>
      <c r="I33" s="153"/>
      <c r="J33" s="139">
        <f>IF(SUM(J31:J32)=0, " ", SUM(J31:J32))</f>
        <v>185000</v>
      </c>
      <c r="K33" s="208"/>
      <c r="L33" s="153"/>
      <c r="M33" s="139" t="str">
        <f>IF(SUM(M31:M32)=0, " ", SUM(M31:M32))</f>
        <v xml:space="preserve"> </v>
      </c>
      <c r="N33" s="207"/>
      <c r="O33" s="153"/>
      <c r="P33" s="139" t="str">
        <f>IF(SUM(P31:P32)=0, " ", SUM(P31:P32))</f>
        <v xml:space="preserve"> </v>
      </c>
      <c r="Q33" s="208"/>
      <c r="R33" s="153"/>
      <c r="S33" s="143" t="str">
        <f>IF(SUM(S31:S32)=0, " ", SUM(S31:S32))</f>
        <v xml:space="preserve"> </v>
      </c>
      <c r="T33" s="208"/>
      <c r="U33" s="154"/>
      <c r="V33" s="143" t="str">
        <f>IF(SUM(V31:V32)=0, " ", SUM(V31:V32))</f>
        <v xml:space="preserve"> </v>
      </c>
      <c r="W33" s="208"/>
      <c r="X33" s="154"/>
      <c r="Y33" s="143" t="str">
        <f>IF(SUM(Y31:Y32)=0, " ", SUM(Y31:Y32))</f>
        <v xml:space="preserve"> </v>
      </c>
      <c r="Z33" s="208"/>
      <c r="AA33" s="154"/>
      <c r="AB33" s="143" t="str">
        <f>IF(SUM(AB31:AB32)=0, " ", SUM(AB31:AB32))</f>
        <v xml:space="preserve"> </v>
      </c>
      <c r="AC33" s="207"/>
      <c r="AD33" s="154"/>
      <c r="AE33" s="143" t="str">
        <f>IF(SUM(AE31:AE32)=0, " ", SUM(AE31:AE32))</f>
        <v xml:space="preserve"> </v>
      </c>
      <c r="AF33" s="154"/>
      <c r="AG33" s="110"/>
      <c r="AH33" s="110"/>
      <c r="AI33" s="110"/>
      <c r="AJ33" s="110"/>
      <c r="AK33" s="110"/>
      <c r="AL33" s="110"/>
      <c r="AM33" s="110"/>
    </row>
    <row r="34" spans="1:39" s="111" customFormat="1" x14ac:dyDescent="0.35">
      <c r="A34" s="151"/>
      <c r="B34" s="110"/>
      <c r="C34" s="116"/>
      <c r="D34" s="131"/>
      <c r="E34" s="215"/>
      <c r="F34" s="131"/>
      <c r="G34" s="131"/>
      <c r="H34" s="208"/>
      <c r="I34" s="131"/>
      <c r="J34" s="131"/>
      <c r="K34" s="208"/>
      <c r="L34" s="131"/>
      <c r="M34" s="131"/>
      <c r="N34" s="207"/>
      <c r="O34" s="131"/>
      <c r="P34" s="131"/>
      <c r="Q34" s="208"/>
      <c r="R34" s="131"/>
      <c r="S34" s="110"/>
      <c r="T34" s="208"/>
      <c r="U34" s="110"/>
      <c r="V34" s="110"/>
      <c r="W34" s="208"/>
      <c r="X34" s="110"/>
      <c r="Y34" s="110"/>
      <c r="Z34" s="208"/>
      <c r="AA34" s="110"/>
      <c r="AB34" s="110"/>
      <c r="AC34" s="207"/>
      <c r="AD34" s="110"/>
      <c r="AE34" s="110"/>
      <c r="AF34" s="110"/>
      <c r="AG34" s="110"/>
      <c r="AH34" s="110"/>
      <c r="AI34" s="110"/>
      <c r="AJ34" s="110"/>
      <c r="AK34" s="110"/>
      <c r="AL34" s="110"/>
      <c r="AM34" s="110"/>
    </row>
    <row r="35" spans="1:39" s="111" customFormat="1" x14ac:dyDescent="0.35">
      <c r="A35" s="155" t="s">
        <v>151</v>
      </c>
      <c r="B35" s="110"/>
      <c r="C35" s="116"/>
      <c r="D35" s="156">
        <v>0</v>
      </c>
      <c r="E35" s="215"/>
      <c r="F35" s="131"/>
      <c r="G35" s="156"/>
      <c r="H35" s="208"/>
      <c r="I35" s="131"/>
      <c r="J35" s="156"/>
      <c r="K35" s="208"/>
      <c r="L35" s="131"/>
      <c r="M35" s="156"/>
      <c r="N35" s="207"/>
      <c r="O35" s="131"/>
      <c r="P35" s="156"/>
      <c r="Q35" s="208"/>
      <c r="R35" s="131"/>
      <c r="S35" s="158"/>
      <c r="T35" s="208"/>
      <c r="U35" s="110"/>
      <c r="V35" s="160"/>
      <c r="W35" s="208"/>
      <c r="X35" s="110"/>
      <c r="Y35" s="160"/>
      <c r="Z35" s="208"/>
      <c r="AA35" s="110"/>
      <c r="AB35" s="160"/>
      <c r="AC35" s="207"/>
      <c r="AD35" s="110"/>
      <c r="AE35" s="160"/>
      <c r="AF35" s="110"/>
      <c r="AG35" s="110"/>
      <c r="AH35" s="110"/>
      <c r="AI35" s="110"/>
      <c r="AJ35" s="110"/>
      <c r="AK35" s="110"/>
      <c r="AL35" s="110"/>
      <c r="AM35" s="110"/>
    </row>
    <row r="36" spans="1:39" s="111" customFormat="1" ht="37" x14ac:dyDescent="0.35">
      <c r="A36" s="194" t="s">
        <v>152</v>
      </c>
      <c r="B36" s="110"/>
      <c r="C36" s="116"/>
      <c r="D36" s="156"/>
      <c r="E36" s="215"/>
      <c r="F36" s="131"/>
      <c r="G36" s="156"/>
      <c r="H36" s="208"/>
      <c r="I36" s="131"/>
      <c r="J36" s="156"/>
      <c r="K36" s="208"/>
      <c r="L36" s="131"/>
      <c r="M36" s="156"/>
      <c r="N36" s="207"/>
      <c r="O36" s="131"/>
      <c r="P36" s="156"/>
      <c r="Q36" s="208"/>
      <c r="R36" s="131"/>
      <c r="S36" s="160"/>
      <c r="T36" s="208"/>
      <c r="U36" s="110"/>
      <c r="V36" s="160"/>
      <c r="W36" s="208"/>
      <c r="X36" s="159"/>
      <c r="Y36" s="143"/>
      <c r="Z36" s="208"/>
      <c r="AA36" s="159"/>
      <c r="AB36" s="143"/>
      <c r="AC36" s="207"/>
      <c r="AD36" s="159"/>
      <c r="AE36" s="143"/>
      <c r="AF36" s="110"/>
      <c r="AG36" s="110"/>
      <c r="AH36" s="110"/>
      <c r="AI36" s="110"/>
      <c r="AJ36" s="110"/>
      <c r="AK36" s="110"/>
      <c r="AL36" s="110"/>
      <c r="AM36" s="110"/>
    </row>
    <row r="37" spans="1:39" s="162" customFormat="1" x14ac:dyDescent="0.35">
      <c r="A37" s="145" t="s">
        <v>153</v>
      </c>
      <c r="B37" s="143"/>
      <c r="C37" s="161"/>
      <c r="D37" s="156">
        <f>IF(ISBLANK($D$29), " ", IFERROR($D$33*0.03, " "))</f>
        <v>4635</v>
      </c>
      <c r="E37" s="213"/>
      <c r="F37" s="139"/>
      <c r="G37" s="156">
        <f>IF(ISBLANK($G$29), " ", IFERROR($G$33*0.03, " "))</f>
        <v>5250</v>
      </c>
      <c r="H37" s="208"/>
      <c r="I37" s="139"/>
      <c r="J37" s="156">
        <f>IF(ISBLANK($J$29), " ", IFERROR($J$33*0.03, " "))</f>
        <v>5550</v>
      </c>
      <c r="K37" s="208"/>
      <c r="L37" s="139"/>
      <c r="M37" s="156" t="str">
        <f>IF(ISBLANK($M$29), " ", IFERROR($M$33*0.03, " "))</f>
        <v xml:space="preserve"> </v>
      </c>
      <c r="N37" s="207"/>
      <c r="O37" s="139"/>
      <c r="P37" s="156" t="str">
        <f>IF(ISBLANK($P$29), " ", IFERROR($P$33*0.03, " "))</f>
        <v xml:space="preserve"> </v>
      </c>
      <c r="Q37" s="208"/>
      <c r="R37" s="139"/>
      <c r="S37" s="160" t="str">
        <f>IF(ISBLANK($S$29), " ", IFERROR($S$33*0.03, " "))</f>
        <v xml:space="preserve"> </v>
      </c>
      <c r="T37" s="208"/>
      <c r="U37" s="143"/>
      <c r="V37" s="160" t="str">
        <f>IF(ISBLANK($V$29), " ", IFERROR($V$33*0.03, " "))</f>
        <v xml:space="preserve"> </v>
      </c>
      <c r="W37" s="208"/>
      <c r="X37" s="160"/>
      <c r="Y37" s="143" t="str">
        <f>IF(ISBLANK($Y$29), " ", IFERROR($Y$33*0.03, " "))</f>
        <v xml:space="preserve"> </v>
      </c>
      <c r="Z37" s="208"/>
      <c r="AA37" s="160"/>
      <c r="AB37" s="143" t="str">
        <f>IF(ISBLANK($AB$29), " ", IFERROR($AB$33*0.03, " "))</f>
        <v xml:space="preserve"> </v>
      </c>
      <c r="AC37" s="207"/>
      <c r="AD37" s="160"/>
      <c r="AE37" s="143" t="str">
        <f>IF(ISBLANK($AE$29), " ", IFERROR($AE$33*0.03, " "))</f>
        <v xml:space="preserve"> </v>
      </c>
      <c r="AF37" s="143"/>
      <c r="AG37" s="143"/>
      <c r="AH37" s="143"/>
      <c r="AI37" s="143"/>
      <c r="AJ37" s="143"/>
      <c r="AK37" s="143"/>
      <c r="AL37" s="143"/>
      <c r="AM37" s="143"/>
    </row>
    <row r="38" spans="1:39" s="111" customFormat="1" x14ac:dyDescent="0.35">
      <c r="A38" s="163" t="s">
        <v>154</v>
      </c>
      <c r="B38" s="110"/>
      <c r="C38" s="116"/>
      <c r="D38" s="139">
        <f>IF(ISBLANK($D$29), " ", IFERROR($D$33-SUM(D35:D37), " "))</f>
        <v>149865</v>
      </c>
      <c r="E38" s="215"/>
      <c r="F38" s="131"/>
      <c r="G38" s="139">
        <f>IF(ISBLANK($G$29), " ", IFERROR($G$33-SUM(G35:G37), " "))</f>
        <v>169750</v>
      </c>
      <c r="H38" s="208"/>
      <c r="I38" s="131"/>
      <c r="J38" s="139">
        <f>IF(ISBLANK($J$29), " ", IFERROR($J$33-SUM(J35:J37), " "))</f>
        <v>179450</v>
      </c>
      <c r="K38" s="208"/>
      <c r="L38" s="131"/>
      <c r="M38" s="139" t="str">
        <f>IF(ISBLANK($M$29), " ", IFERROR($M$33-SUM(M35:M37), " "))</f>
        <v xml:space="preserve"> </v>
      </c>
      <c r="N38" s="207"/>
      <c r="O38" s="131"/>
      <c r="P38" s="139" t="str">
        <f>IF(ISBLANK($P$29), " ", IFERROR($P$33-SUM(P35:P37), " "))</f>
        <v xml:space="preserve"> </v>
      </c>
      <c r="Q38" s="208"/>
      <c r="R38" s="131"/>
      <c r="S38" s="143" t="str">
        <f>IF(ISBLANK($S$29), " ", IFERROR($S$33-SUM(S35:S37), " "))</f>
        <v xml:space="preserve"> </v>
      </c>
      <c r="T38" s="208"/>
      <c r="U38" s="110"/>
      <c r="V38" s="143" t="str">
        <f>IF(ISBLANK($V$29), " ", IFERROR($V$33-SUM(V35:V37), " "))</f>
        <v xml:space="preserve"> </v>
      </c>
      <c r="W38" s="208"/>
      <c r="X38" s="110"/>
      <c r="Y38" s="143" t="str">
        <f>IF(ISBLANK($Y$29), " ", IFERROR($Y$33-SUM(Y35:Y37), " "))</f>
        <v xml:space="preserve"> </v>
      </c>
      <c r="Z38" s="208"/>
      <c r="AA38" s="110"/>
      <c r="AB38" s="143" t="str">
        <f>IF(ISBLANK($AB$29), " ", IFERROR($AB$33-SUM(AB35:AB37), " "))</f>
        <v xml:space="preserve"> </v>
      </c>
      <c r="AC38" s="207"/>
      <c r="AD38" s="110"/>
      <c r="AE38" s="143" t="str">
        <f>IF(ISBLANK($AE$29), " ", IFERROR($AE$33-SUM(AE35:AE37), " "))</f>
        <v xml:space="preserve"> </v>
      </c>
      <c r="AF38" s="110"/>
      <c r="AG38" s="110"/>
      <c r="AH38" s="110"/>
      <c r="AI38" s="110"/>
      <c r="AJ38" s="110"/>
      <c r="AK38" s="110"/>
      <c r="AL38" s="110"/>
      <c r="AM38" s="110"/>
    </row>
    <row r="39" spans="1:39" s="111" customFormat="1" x14ac:dyDescent="0.35">
      <c r="A39" s="163"/>
      <c r="B39" s="110"/>
      <c r="C39" s="116"/>
      <c r="D39" s="131"/>
      <c r="E39" s="215"/>
      <c r="F39" s="131"/>
      <c r="G39" s="131"/>
      <c r="H39" s="208"/>
      <c r="I39" s="131"/>
      <c r="J39" s="131"/>
      <c r="K39" s="208"/>
      <c r="L39" s="131"/>
      <c r="M39" s="131"/>
      <c r="N39" s="207"/>
      <c r="O39" s="131"/>
      <c r="P39" s="131"/>
      <c r="Q39" s="208"/>
      <c r="R39" s="110"/>
      <c r="S39" s="110"/>
      <c r="T39" s="208"/>
      <c r="U39" s="110"/>
      <c r="V39" s="110"/>
      <c r="W39" s="208"/>
      <c r="X39" s="110"/>
      <c r="Y39" s="110"/>
      <c r="Z39" s="208"/>
      <c r="AA39" s="110"/>
      <c r="AB39" s="110"/>
      <c r="AC39" s="207"/>
      <c r="AD39" s="110"/>
      <c r="AE39" s="110"/>
      <c r="AF39" s="110"/>
      <c r="AG39" s="110"/>
      <c r="AH39" s="110"/>
      <c r="AI39" s="110"/>
      <c r="AJ39" s="110"/>
      <c r="AK39" s="110"/>
      <c r="AL39" s="110"/>
      <c r="AM39" s="110"/>
    </row>
    <row r="40" spans="1:39" s="170" customFormat="1" x14ac:dyDescent="0.35">
      <c r="A40" s="164" t="s">
        <v>155</v>
      </c>
      <c r="B40" s="159"/>
      <c r="C40" s="165"/>
      <c r="D40" s="166">
        <v>5.2499999999999998E-2</v>
      </c>
      <c r="E40" s="219"/>
      <c r="F40" s="157"/>
      <c r="G40" s="166"/>
      <c r="H40" s="208"/>
      <c r="I40" s="167"/>
      <c r="J40" s="166"/>
      <c r="K40" s="208"/>
      <c r="L40" s="167"/>
      <c r="M40" s="166"/>
      <c r="N40" s="207"/>
      <c r="O40" s="167"/>
      <c r="P40" s="168"/>
      <c r="Q40" s="208"/>
      <c r="R40" s="169"/>
      <c r="S40" s="168"/>
      <c r="T40" s="208"/>
      <c r="U40" s="169"/>
      <c r="V40" s="168"/>
      <c r="W40" s="208"/>
      <c r="X40" s="169"/>
      <c r="Y40" s="168"/>
      <c r="Z40" s="208"/>
      <c r="AA40" s="169"/>
      <c r="AB40" s="168"/>
      <c r="AC40" s="207"/>
      <c r="AD40" s="169"/>
      <c r="AE40" s="168"/>
      <c r="AF40" s="159"/>
      <c r="AG40" s="159"/>
      <c r="AH40" s="159"/>
      <c r="AI40" s="159"/>
      <c r="AJ40" s="159"/>
      <c r="AK40" s="159"/>
      <c r="AL40" s="159"/>
      <c r="AM40" s="159"/>
    </row>
    <row r="41" spans="1:39" s="111" customFormat="1" x14ac:dyDescent="0.35">
      <c r="A41" s="155" t="s">
        <v>156</v>
      </c>
      <c r="B41" s="110"/>
      <c r="C41" s="116"/>
      <c r="D41" s="131" t="str">
        <f>IF(ISTEXT($G$29), "30 Years", " ")</f>
        <v>30 Years</v>
      </c>
      <c r="E41" s="215"/>
      <c r="F41" s="131"/>
      <c r="G41" s="131" t="str">
        <f>IF(ISTEXT($G$29), "30 Years", " ")</f>
        <v>30 Years</v>
      </c>
      <c r="H41" s="208"/>
      <c r="I41" s="131"/>
      <c r="J41" s="131" t="str">
        <f>IF(ISTEXT($J$29), "30 Years", " ")</f>
        <v>30 Years</v>
      </c>
      <c r="K41" s="208"/>
      <c r="L41" s="131"/>
      <c r="M41" s="131" t="str">
        <f>IF(ISTEXT($M$29), "30 Years", " ")</f>
        <v xml:space="preserve"> </v>
      </c>
      <c r="N41" s="207"/>
      <c r="O41" s="131"/>
      <c r="P41" s="110" t="str">
        <f>IF(ISTEXT($P$29), "30 Years", " ")</f>
        <v xml:space="preserve"> </v>
      </c>
      <c r="Q41" s="208"/>
      <c r="R41" s="110"/>
      <c r="S41" s="110" t="str">
        <f>IF(ISTEXT($S$29), "30 Years", " ")</f>
        <v xml:space="preserve"> </v>
      </c>
      <c r="T41" s="208"/>
      <c r="U41" s="110"/>
      <c r="V41" s="110" t="str">
        <f>IF(ISTEXT($V$29), "30 Years", " ")</f>
        <v xml:space="preserve"> </v>
      </c>
      <c r="W41" s="208"/>
      <c r="X41" s="110"/>
      <c r="Y41" s="110" t="str">
        <f>IF(ISTEXT($Y$29), "30 Years", " ")</f>
        <v xml:space="preserve"> </v>
      </c>
      <c r="Z41" s="208"/>
      <c r="AA41" s="110"/>
      <c r="AB41" s="110" t="str">
        <f>IF(ISTEXT($AB$29), "30 Years", " ")</f>
        <v xml:space="preserve"> </v>
      </c>
      <c r="AC41" s="207"/>
      <c r="AD41" s="110"/>
      <c r="AE41" s="110" t="str">
        <f>IF(ISTEXT($AE$29), "30 Years", " ")</f>
        <v xml:space="preserve"> </v>
      </c>
      <c r="AF41" s="110"/>
      <c r="AG41" s="110"/>
      <c r="AH41" s="110"/>
      <c r="AI41" s="110"/>
      <c r="AJ41" s="110"/>
      <c r="AK41" s="110"/>
      <c r="AL41" s="110"/>
      <c r="AM41" s="110"/>
    </row>
    <row r="42" spans="1:39" s="111" customFormat="1" x14ac:dyDescent="0.35">
      <c r="A42" s="163" t="s">
        <v>157</v>
      </c>
      <c r="B42" s="110"/>
      <c r="C42" s="116"/>
      <c r="D42" s="122">
        <f>IFERROR(PMT(D40/12, 360, -D38), " ")</f>
        <v>827.56007821495587</v>
      </c>
      <c r="E42" s="215"/>
      <c r="F42" s="131"/>
      <c r="G42" s="122">
        <f>IFERROR(PMT(G40/12, 360, -G38), "")</f>
        <v>471.52777777777777</v>
      </c>
      <c r="H42" s="208"/>
      <c r="I42" s="131"/>
      <c r="J42" s="122">
        <f>IFERROR(PMT(J40/12, 360, -J38), "")</f>
        <v>498.47222222222223</v>
      </c>
      <c r="K42" s="208"/>
      <c r="L42" s="131"/>
      <c r="M42" s="122" t="str">
        <f>IFERROR(PMT(M40/12, 360, -M38), "")</f>
        <v/>
      </c>
      <c r="N42" s="207"/>
      <c r="O42" s="131"/>
      <c r="P42" s="171" t="str">
        <f>IFERROR(PMT(P40/12, 360, -P38), "")</f>
        <v/>
      </c>
      <c r="Q42" s="208"/>
      <c r="R42" s="110"/>
      <c r="S42" s="171" t="str">
        <f>IFERROR(PMT(S40/12, 360, -S38), "")</f>
        <v/>
      </c>
      <c r="T42" s="208"/>
      <c r="U42" s="110"/>
      <c r="V42" s="171" t="str">
        <f>IFERROR(PMT(V40/12, 360, -V38), "")</f>
        <v/>
      </c>
      <c r="W42" s="208"/>
      <c r="X42" s="110"/>
      <c r="Y42" s="171" t="str">
        <f>IFERROR(PMT(Y40/12, 360, -Y38), "")</f>
        <v/>
      </c>
      <c r="Z42" s="208"/>
      <c r="AA42" s="110"/>
      <c r="AB42" s="171" t="str">
        <f>IFERROR(PMT(AB40/12, 360, -AB38), "")</f>
        <v/>
      </c>
      <c r="AC42" s="207"/>
      <c r="AD42" s="110"/>
      <c r="AE42" s="171" t="str">
        <f>IFERROR(PMT(AE40/12, 360, -AE38), "")</f>
        <v/>
      </c>
      <c r="AF42" s="110"/>
      <c r="AG42" s="110"/>
      <c r="AH42" s="110"/>
      <c r="AI42" s="110"/>
      <c r="AJ42" s="110"/>
      <c r="AK42" s="110"/>
      <c r="AL42" s="110"/>
      <c r="AM42" s="110"/>
    </row>
    <row r="43" spans="1:39" s="111" customFormat="1" x14ac:dyDescent="0.35">
      <c r="A43" s="163" t="s">
        <v>158</v>
      </c>
      <c r="B43" s="110"/>
      <c r="C43" s="116"/>
      <c r="D43" s="131"/>
      <c r="E43" s="215"/>
      <c r="F43" s="131"/>
      <c r="G43" s="131"/>
      <c r="H43" s="208"/>
      <c r="I43" s="131"/>
      <c r="J43" s="131"/>
      <c r="K43" s="208"/>
      <c r="L43" s="131"/>
      <c r="M43" s="131"/>
      <c r="N43" s="207"/>
      <c r="O43" s="131"/>
      <c r="P43" s="110"/>
      <c r="Q43" s="208"/>
      <c r="R43" s="110"/>
      <c r="S43" s="110"/>
      <c r="T43" s="208"/>
      <c r="U43" s="110"/>
      <c r="V43" s="110"/>
      <c r="W43" s="208"/>
      <c r="X43" s="110"/>
      <c r="Y43" s="110"/>
      <c r="Z43" s="208"/>
      <c r="AA43" s="110"/>
      <c r="AB43" s="110"/>
      <c r="AC43" s="207"/>
      <c r="AD43" s="110"/>
      <c r="AE43" s="110"/>
      <c r="AF43" s="110"/>
      <c r="AG43" s="110"/>
      <c r="AH43" s="110"/>
      <c r="AI43" s="110"/>
      <c r="AJ43" s="110"/>
      <c r="AK43" s="110"/>
      <c r="AL43" s="110"/>
      <c r="AM43" s="110"/>
    </row>
    <row r="44" spans="1:39" s="110" customFormat="1" x14ac:dyDescent="0.35">
      <c r="A44" s="163" t="s">
        <v>159</v>
      </c>
      <c r="C44" s="172">
        <v>2.75E-2</v>
      </c>
      <c r="D44" s="139">
        <f>IFERROR((D31*0.9)*(C44/12), " ")</f>
        <v>309.375</v>
      </c>
      <c r="E44" s="215"/>
      <c r="F44" s="166"/>
      <c r="G44" s="139">
        <f>IFERROR((G31*0.9)*(F44/12), " ")</f>
        <v>0</v>
      </c>
      <c r="H44" s="208"/>
      <c r="I44" s="166"/>
      <c r="J44" s="139">
        <f>IFERROR((J31*0.9)*(I44/12), "")</f>
        <v>0</v>
      </c>
      <c r="K44" s="208"/>
      <c r="L44" s="166"/>
      <c r="M44" s="139" t="str">
        <f>IFERROR((M31*0.9)*(L44/12), " ")</f>
        <v xml:space="preserve"> </v>
      </c>
      <c r="N44" s="207"/>
      <c r="O44" s="166"/>
      <c r="P44" s="143" t="str">
        <f>IFERROR((P31*0.9)*(O44/12), " ")</f>
        <v xml:space="preserve"> </v>
      </c>
      <c r="Q44" s="208"/>
      <c r="R44" s="166"/>
      <c r="S44" s="143" t="str">
        <f>IFERROR((S31*0.9)*(R44/12), " ")</f>
        <v xml:space="preserve"> </v>
      </c>
      <c r="T44" s="208"/>
      <c r="U44" s="166"/>
      <c r="V44" s="143" t="str">
        <f>IFERROR((V31*0.9)*(U44/12), " ")</f>
        <v xml:space="preserve"> </v>
      </c>
      <c r="W44" s="208"/>
      <c r="X44" s="166"/>
      <c r="Y44" s="143" t="str">
        <f>IFERROR((Y31*0.9)*(X44/12), " ")</f>
        <v xml:space="preserve"> </v>
      </c>
      <c r="Z44" s="208"/>
      <c r="AA44" s="166"/>
      <c r="AB44" s="143" t="str">
        <f>IFERROR((AB31*0.9)*(AA44/12), " ")</f>
        <v xml:space="preserve"> </v>
      </c>
      <c r="AC44" s="207"/>
      <c r="AD44" s="166"/>
      <c r="AE44" s="143" t="str">
        <f>IFERROR((AE31*0.9)*(AD44/12), " ")</f>
        <v xml:space="preserve"> </v>
      </c>
    </row>
    <row r="45" spans="1:39" s="110" customFormat="1" x14ac:dyDescent="0.35">
      <c r="A45" s="163" t="s">
        <v>160</v>
      </c>
      <c r="C45" s="116"/>
      <c r="D45" s="139">
        <f>IFERROR(D38*(0.005/12), " ")</f>
        <v>62.443750000000001</v>
      </c>
      <c r="E45" s="215"/>
      <c r="F45" s="131"/>
      <c r="G45" s="139">
        <f>IFERROR(G38*(0.005/12), " ")</f>
        <v>70.729166666666671</v>
      </c>
      <c r="H45" s="208"/>
      <c r="I45" s="131"/>
      <c r="J45" s="139">
        <f>IFERROR(J38*(0.005/12), " ")</f>
        <v>74.770833333333343</v>
      </c>
      <c r="K45" s="208"/>
      <c r="L45" s="131"/>
      <c r="M45" s="139" t="str">
        <f>IFERROR(M38*(0.005/12), " ")</f>
        <v xml:space="preserve"> </v>
      </c>
      <c r="N45" s="207"/>
      <c r="O45" s="131"/>
      <c r="P45" s="143" t="str">
        <f>IFERROR(P38*(0.005/12), " ")</f>
        <v xml:space="preserve"> </v>
      </c>
      <c r="Q45" s="208"/>
      <c r="R45" s="131"/>
      <c r="S45" s="143" t="str">
        <f>IFERROR(S38*(0.005/12), " ")</f>
        <v xml:space="preserve"> </v>
      </c>
      <c r="T45" s="208"/>
      <c r="U45" s="131"/>
      <c r="V45" s="143" t="str">
        <f>IFERROR(V38*(0.005/12), " ")</f>
        <v xml:space="preserve"> </v>
      </c>
      <c r="W45" s="208"/>
      <c r="X45" s="131"/>
      <c r="Y45" s="143" t="str">
        <f>IFERROR(Y38*(0.005/12), " ")</f>
        <v xml:space="preserve"> </v>
      </c>
      <c r="Z45" s="208"/>
      <c r="AA45" s="131"/>
      <c r="AB45" s="143" t="str">
        <f>IFERROR(AB38*(0.005/12), " ")</f>
        <v xml:space="preserve"> </v>
      </c>
      <c r="AC45" s="207"/>
      <c r="AD45" s="131"/>
      <c r="AE45" s="143" t="str">
        <f>IFERROR(AE38*(0.005/12), " ")</f>
        <v xml:space="preserve"> </v>
      </c>
    </row>
    <row r="46" spans="1:39" s="110" customFormat="1" x14ac:dyDescent="0.35">
      <c r="A46" s="163" t="s">
        <v>161</v>
      </c>
      <c r="C46" s="173">
        <v>65</v>
      </c>
      <c r="D46" s="139">
        <f>IF(ISBLANK(C46), " ", C46)</f>
        <v>65</v>
      </c>
      <c r="E46" s="215"/>
      <c r="F46" s="156"/>
      <c r="G46" s="139" t="str">
        <f>IF(ISBLANK(F46), " ", F46)</f>
        <v xml:space="preserve"> </v>
      </c>
      <c r="H46" s="208"/>
      <c r="I46" s="156"/>
      <c r="J46" s="139" t="str">
        <f>IF(ISBLANK(I46), " ", I46)</f>
        <v xml:space="preserve"> </v>
      </c>
      <c r="K46" s="208"/>
      <c r="L46" s="156"/>
      <c r="M46" s="139" t="str">
        <f>IF(ISBLANK(L46), " ", L46)</f>
        <v xml:space="preserve"> </v>
      </c>
      <c r="N46" s="207"/>
      <c r="O46" s="156"/>
      <c r="P46" s="143" t="str">
        <f>IF(ISBLANK(O46), " ", O46)</f>
        <v xml:space="preserve"> </v>
      </c>
      <c r="Q46" s="208"/>
      <c r="R46" s="156"/>
      <c r="S46" s="143" t="str">
        <f>IF(ISBLANK(R46), " ", R46)</f>
        <v xml:space="preserve"> </v>
      </c>
      <c r="T46" s="208"/>
      <c r="U46" s="156"/>
      <c r="V46" s="143" t="str">
        <f>IF(ISBLANK(U46), " ", U46)</f>
        <v xml:space="preserve"> </v>
      </c>
      <c r="W46" s="208"/>
      <c r="X46" s="156"/>
      <c r="Y46" s="143" t="str">
        <f>IF(ISBLANK(X46), " ", X46)</f>
        <v xml:space="preserve"> </v>
      </c>
      <c r="Z46" s="208"/>
      <c r="AA46" s="156"/>
      <c r="AB46" s="143" t="str">
        <f>IF(ISBLANK(AA46), " ", AA46)</f>
        <v xml:space="preserve"> </v>
      </c>
      <c r="AC46" s="207"/>
      <c r="AD46" s="156"/>
      <c r="AE46" s="143" t="str">
        <f>IF(ISBLANK(AD46), " ", AD46)</f>
        <v xml:space="preserve"> </v>
      </c>
    </row>
    <row r="47" spans="1:39" s="110" customFormat="1" x14ac:dyDescent="0.35">
      <c r="A47" s="151"/>
      <c r="C47" s="116"/>
      <c r="D47" s="131"/>
      <c r="E47" s="215"/>
      <c r="F47" s="131"/>
      <c r="G47" s="131"/>
      <c r="H47" s="208"/>
      <c r="I47" s="131"/>
      <c r="J47" s="131"/>
      <c r="K47" s="208"/>
      <c r="L47" s="131"/>
      <c r="M47" s="131"/>
      <c r="N47" s="207"/>
      <c r="Q47" s="208"/>
      <c r="T47" s="208"/>
      <c r="W47" s="208"/>
      <c r="Z47" s="208"/>
      <c r="AC47" s="207"/>
    </row>
    <row r="48" spans="1:39" s="177" customFormat="1" x14ac:dyDescent="0.35">
      <c r="A48" s="174" t="s">
        <v>162</v>
      </c>
      <c r="C48" s="132"/>
      <c r="D48" s="175">
        <f>IF(SUM(D42,D44:D46)=0, " ", SUM(D42,D44:D46))</f>
        <v>1264.3788282149558</v>
      </c>
      <c r="E48" s="220"/>
      <c r="F48" s="176"/>
      <c r="G48" s="175">
        <f>IF(SUM(G42,G44:G46)=0, " ", SUM(G42,G44:G46))</f>
        <v>542.25694444444446</v>
      </c>
      <c r="H48" s="208"/>
      <c r="I48" s="176"/>
      <c r="J48" s="175">
        <f>IF(SUM(J42,J44:J46)=0, " ", SUM(J42,J44:J46))</f>
        <v>573.24305555555554</v>
      </c>
      <c r="K48" s="208"/>
      <c r="L48" s="176"/>
      <c r="M48" s="175" t="str">
        <f>IF(SUM(M42,M44:M46)=0, " ", SUM(M42,M44:M46))</f>
        <v xml:space="preserve"> </v>
      </c>
      <c r="N48" s="207"/>
      <c r="P48" s="178" t="str">
        <f>IF(SUM(P42,P44:P46)=0, " ", SUM(P42,P44:P46))</f>
        <v xml:space="preserve"> </v>
      </c>
      <c r="Q48" s="208"/>
      <c r="S48" s="178" t="str">
        <f>IF(SUM(S42,S44:S46)=0, " ", SUM(S42,S44:S46))</f>
        <v xml:space="preserve"> </v>
      </c>
      <c r="T48" s="208"/>
      <c r="V48" s="178" t="str">
        <f>IF(SUM(V42,V44:V46)=0, " ", SUM(V42,V44:V46))</f>
        <v xml:space="preserve"> </v>
      </c>
      <c r="W48" s="208"/>
      <c r="Y48" s="178" t="str">
        <f>IF(SUM(Y42,Y44:Y46)=0, " ", SUM(Y42,Y44:Y46))</f>
        <v xml:space="preserve"> </v>
      </c>
      <c r="Z48" s="208"/>
      <c r="AB48" s="178" t="str">
        <f>IF(SUM(AB42,AB44:AB46)=0, " ", SUM(AB42,AB44:AB46))</f>
        <v xml:space="preserve"> </v>
      </c>
      <c r="AC48" s="207"/>
      <c r="AE48" s="178" t="str">
        <f>IF(SUM(AE42,AE44:AE46)=0, " ", SUM(AE42,AE44:AE46))</f>
        <v xml:space="preserve"> </v>
      </c>
    </row>
    <row r="49" spans="1:31" s="110" customFormat="1" x14ac:dyDescent="0.35">
      <c r="A49" s="155"/>
      <c r="C49" s="116"/>
      <c r="D49" s="131"/>
      <c r="E49" s="215"/>
      <c r="F49" s="131"/>
      <c r="G49" s="131"/>
      <c r="H49" s="208"/>
      <c r="I49" s="131"/>
      <c r="J49" s="131"/>
      <c r="K49" s="208"/>
      <c r="L49" s="131"/>
      <c r="M49" s="131"/>
      <c r="N49" s="207"/>
      <c r="Q49" s="208"/>
      <c r="T49" s="208"/>
      <c r="W49" s="208"/>
      <c r="Z49" s="208"/>
      <c r="AC49" s="207"/>
    </row>
    <row r="50" spans="1:31" s="114" customFormat="1" ht="29" hidden="1" x14ac:dyDescent="0.35">
      <c r="A50" s="315" t="s">
        <v>163</v>
      </c>
      <c r="C50" s="179" t="s">
        <v>164</v>
      </c>
      <c r="D50" s="189" t="s">
        <v>165</v>
      </c>
      <c r="E50" s="221"/>
      <c r="F50" s="179" t="s">
        <v>164</v>
      </c>
      <c r="G50" s="189" t="s">
        <v>165</v>
      </c>
      <c r="H50" s="208"/>
      <c r="I50" s="179" t="s">
        <v>164</v>
      </c>
      <c r="J50" s="189" t="s">
        <v>165</v>
      </c>
      <c r="K50" s="208"/>
      <c r="L50" s="179" t="s">
        <v>164</v>
      </c>
      <c r="M50" s="189" t="s">
        <v>165</v>
      </c>
      <c r="N50" s="207"/>
      <c r="O50" s="179" t="s">
        <v>164</v>
      </c>
      <c r="P50" s="189" t="s">
        <v>165</v>
      </c>
      <c r="Q50" s="208"/>
      <c r="R50" s="179" t="s">
        <v>164</v>
      </c>
      <c r="S50" s="189" t="s">
        <v>165</v>
      </c>
      <c r="T50" s="208"/>
      <c r="U50" s="179" t="s">
        <v>164</v>
      </c>
      <c r="V50" s="189" t="s">
        <v>165</v>
      </c>
      <c r="W50" s="208"/>
      <c r="X50" s="179" t="s">
        <v>164</v>
      </c>
      <c r="Y50" s="189" t="s">
        <v>165</v>
      </c>
      <c r="Z50" s="208"/>
      <c r="AA50" s="179" t="s">
        <v>164</v>
      </c>
      <c r="AB50" s="189" t="s">
        <v>165</v>
      </c>
      <c r="AC50" s="207"/>
      <c r="AD50" s="179" t="s">
        <v>164</v>
      </c>
      <c r="AE50" s="189" t="s">
        <v>165</v>
      </c>
    </row>
    <row r="51" spans="1:31" s="95" customFormat="1" hidden="1" x14ac:dyDescent="0.35">
      <c r="A51" s="315"/>
      <c r="C51" s="233">
        <v>0.2</v>
      </c>
      <c r="D51" s="234">
        <f>IFERROR($D$48/C51*12, "")</f>
        <v>75862.729692897337</v>
      </c>
      <c r="E51" s="235"/>
      <c r="F51" s="233">
        <v>0.2</v>
      </c>
      <c r="G51" s="234">
        <f>IFERROR($G$48/F51*12, "")</f>
        <v>32535.416666666664</v>
      </c>
      <c r="H51" s="236"/>
      <c r="I51" s="233">
        <v>0.2</v>
      </c>
      <c r="J51" s="234">
        <f>IFERROR($J$48/I51*12, "")</f>
        <v>34394.583333333328</v>
      </c>
      <c r="K51" s="236"/>
      <c r="L51" s="233">
        <v>0.2</v>
      </c>
      <c r="M51" s="234" t="str">
        <f>IFERROR($M$48/L51*12, "")</f>
        <v/>
      </c>
      <c r="N51" s="235"/>
      <c r="O51" s="233">
        <v>0.2</v>
      </c>
      <c r="P51" s="234" t="str">
        <f>IFERROR($P$48/O51*12, "")</f>
        <v/>
      </c>
      <c r="Q51" s="236"/>
      <c r="R51" s="233">
        <v>0.2</v>
      </c>
      <c r="S51" s="234" t="str">
        <f>IFERROR($S$48/R51*12, "")</f>
        <v/>
      </c>
      <c r="T51" s="236"/>
      <c r="U51" s="233">
        <v>0.2</v>
      </c>
      <c r="V51" s="234" t="str">
        <f>IFERROR($V$48/U51*12, "")</f>
        <v/>
      </c>
      <c r="W51" s="236"/>
      <c r="X51" s="233">
        <v>0.2</v>
      </c>
      <c r="Y51" s="234" t="str">
        <f>IFERROR($Y$48/X51*12, "")</f>
        <v/>
      </c>
      <c r="Z51" s="236"/>
      <c r="AA51" s="233">
        <v>0.2</v>
      </c>
      <c r="AB51" s="234" t="str">
        <f>IFERROR($AB$48/AA51*12, "")</f>
        <v/>
      </c>
      <c r="AC51" s="235"/>
      <c r="AD51" s="233">
        <v>0.2</v>
      </c>
      <c r="AE51" s="234" t="str">
        <f>IFERROR($AE$48/AD51*12, "")</f>
        <v/>
      </c>
    </row>
    <row r="52" spans="1:31" s="95" customFormat="1" hidden="1" x14ac:dyDescent="0.35">
      <c r="A52" s="315"/>
      <c r="C52" s="228">
        <v>0.25</v>
      </c>
      <c r="D52" s="229">
        <f>IFERROR($D$48/C52*12, "")</f>
        <v>60690.183754317877</v>
      </c>
      <c r="E52" s="230"/>
      <c r="F52" s="228">
        <v>0.25</v>
      </c>
      <c r="G52" s="229">
        <f>IFERROR($G$48/F52*12, "")</f>
        <v>26028.333333333336</v>
      </c>
      <c r="H52" s="231"/>
      <c r="I52" s="228">
        <v>0.25</v>
      </c>
      <c r="J52" s="229">
        <f>IFERROR($J$48/I52*12, "")</f>
        <v>27515.666666666664</v>
      </c>
      <c r="K52" s="231"/>
      <c r="L52" s="228">
        <v>0.25</v>
      </c>
      <c r="M52" s="229" t="str">
        <f>IFERROR($M$48/L52*12, "")</f>
        <v/>
      </c>
      <c r="N52" s="232"/>
      <c r="O52" s="228">
        <v>0.25</v>
      </c>
      <c r="P52" s="229" t="str">
        <f>IFERROR($P$48/O52*12, "")</f>
        <v/>
      </c>
      <c r="Q52" s="231"/>
      <c r="R52" s="228">
        <v>0.25</v>
      </c>
      <c r="S52" s="229" t="str">
        <f>IFERROR($S$48/R52*12, "")</f>
        <v/>
      </c>
      <c r="T52" s="231"/>
      <c r="U52" s="228">
        <v>0.25</v>
      </c>
      <c r="V52" s="229" t="str">
        <f>IFERROR($V$48/U52*12, "")</f>
        <v/>
      </c>
      <c r="W52" s="231"/>
      <c r="X52" s="228">
        <v>0.25</v>
      </c>
      <c r="Y52" s="229" t="str">
        <f>IFERROR($Y$48/X52*12, "")</f>
        <v/>
      </c>
      <c r="Z52" s="231"/>
      <c r="AA52" s="228">
        <v>0.25</v>
      </c>
      <c r="AB52" s="229" t="str">
        <f>IFERROR($AB$48/AA52*12, "")</f>
        <v/>
      </c>
      <c r="AC52" s="232"/>
      <c r="AD52" s="228">
        <v>0.25</v>
      </c>
      <c r="AE52" s="229" t="str">
        <f>IFERROR($AE$48/AD52*12, "")</f>
        <v/>
      </c>
    </row>
    <row r="53" spans="1:31" s="95" customFormat="1" hidden="1" x14ac:dyDescent="0.35">
      <c r="A53" s="315"/>
      <c r="C53" s="237">
        <v>0.3</v>
      </c>
      <c r="D53" s="238">
        <f>IFERROR($D$48/C53*12, "")</f>
        <v>50575.153128598235</v>
      </c>
      <c r="E53" s="239"/>
      <c r="F53" s="237">
        <v>0.3</v>
      </c>
      <c r="G53" s="238">
        <f>IFERROR($G$48/F53*12, "")</f>
        <v>21690.277777777781</v>
      </c>
      <c r="H53" s="240"/>
      <c r="I53" s="237">
        <v>0.3</v>
      </c>
      <c r="J53" s="238">
        <f>IFERROR($J$48/I53*12, "")</f>
        <v>22929.722222222223</v>
      </c>
      <c r="K53" s="240"/>
      <c r="L53" s="237">
        <v>0.3</v>
      </c>
      <c r="M53" s="238" t="str">
        <f>IFERROR($M$48/L53*12, "")</f>
        <v/>
      </c>
      <c r="N53" s="241"/>
      <c r="O53" s="237">
        <v>0.3</v>
      </c>
      <c r="P53" s="238" t="str">
        <f>IFERROR($P$48/O53*12, "")</f>
        <v/>
      </c>
      <c r="Q53" s="240"/>
      <c r="R53" s="237">
        <v>0.3</v>
      </c>
      <c r="S53" s="238" t="str">
        <f>IFERROR($S$48/R53*12, "")</f>
        <v/>
      </c>
      <c r="T53" s="240"/>
      <c r="U53" s="237">
        <v>0.3</v>
      </c>
      <c r="V53" s="238" t="str">
        <f>IFERROR($V$48/U53*12, "")</f>
        <v/>
      </c>
      <c r="W53" s="240"/>
      <c r="X53" s="237">
        <v>0.3</v>
      </c>
      <c r="Y53" s="238" t="str">
        <f>IFERROR($Y$48/X53*12, "")</f>
        <v/>
      </c>
      <c r="Z53" s="240"/>
      <c r="AA53" s="237">
        <v>0.3</v>
      </c>
      <c r="AB53" s="238" t="str">
        <f>IFERROR($AB$48/AA53*12, "")</f>
        <v/>
      </c>
      <c r="AC53" s="241"/>
      <c r="AD53" s="237">
        <v>0.3</v>
      </c>
      <c r="AE53" s="238" t="str">
        <f>IFERROR($AE$48/AD53*12, "")</f>
        <v/>
      </c>
    </row>
    <row r="54" spans="1:31" s="95" customFormat="1" hidden="1" x14ac:dyDescent="0.35">
      <c r="A54" s="315"/>
      <c r="C54" s="181"/>
      <c r="D54" s="180"/>
      <c r="E54" s="222"/>
      <c r="G54" s="181"/>
      <c r="H54" s="208"/>
      <c r="J54" s="181"/>
      <c r="K54" s="208"/>
      <c r="M54" s="181"/>
      <c r="N54" s="207"/>
      <c r="P54" s="181"/>
      <c r="Q54" s="208"/>
      <c r="S54" s="181"/>
      <c r="T54" s="207"/>
      <c r="V54" s="181"/>
      <c r="W54" s="208"/>
      <c r="Y54" s="181"/>
      <c r="Z54" s="208"/>
      <c r="AB54" s="181"/>
      <c r="AC54" s="207"/>
      <c r="AE54" s="181"/>
    </row>
    <row r="55" spans="1:31" s="95" customFormat="1" hidden="1" x14ac:dyDescent="0.35">
      <c r="A55" s="116"/>
      <c r="B55" s="182"/>
      <c r="H55" s="201"/>
      <c r="K55" s="201"/>
      <c r="W55" s="201"/>
      <c r="Z55" s="201"/>
    </row>
    <row r="56" spans="1:31" s="95" customFormat="1" x14ac:dyDescent="0.35"/>
    <row r="57" spans="1:31" s="95" customFormat="1" x14ac:dyDescent="0.35">
      <c r="A57" s="183"/>
      <c r="B57" s="183"/>
    </row>
    <row r="58" spans="1:31" s="188" customFormat="1" ht="28.5" thickBot="1" x14ac:dyDescent="0.35">
      <c r="A58" s="190" t="s">
        <v>203</v>
      </c>
      <c r="B58" s="133">
        <v>0.5</v>
      </c>
      <c r="C58" s="133">
        <v>0.8</v>
      </c>
      <c r="D58" s="133">
        <v>1.1499999999999999</v>
      </c>
      <c r="E58" s="223">
        <v>1.1499999999999999</v>
      </c>
      <c r="F58" s="223">
        <v>1.2</v>
      </c>
    </row>
    <row r="59" spans="1:31" s="188" customFormat="1" ht="15.5" x14ac:dyDescent="0.35">
      <c r="A59" s="191">
        <v>1</v>
      </c>
      <c r="B59" s="184">
        <v>37600</v>
      </c>
      <c r="C59" s="185">
        <v>60100</v>
      </c>
      <c r="D59" s="185">
        <v>86400</v>
      </c>
      <c r="E59" s="227">
        <v>68300</v>
      </c>
      <c r="F59" s="226">
        <v>71300</v>
      </c>
    </row>
    <row r="60" spans="1:31" s="188" customFormat="1" ht="15" customHeight="1" x14ac:dyDescent="0.35">
      <c r="A60" s="191">
        <v>2</v>
      </c>
      <c r="B60" s="186">
        <v>42950</v>
      </c>
      <c r="C60" s="186">
        <v>68700</v>
      </c>
      <c r="D60" s="186">
        <v>98700</v>
      </c>
      <c r="E60" s="224">
        <v>78050</v>
      </c>
      <c r="F60" s="225">
        <v>81400</v>
      </c>
    </row>
    <row r="61" spans="1:31" s="188" customFormat="1" ht="15" customHeight="1" x14ac:dyDescent="0.35">
      <c r="A61" s="191">
        <v>3</v>
      </c>
      <c r="B61" s="186">
        <v>48300</v>
      </c>
      <c r="C61" s="186">
        <v>77300</v>
      </c>
      <c r="D61" s="186">
        <v>111050</v>
      </c>
      <c r="E61" s="224">
        <v>87800</v>
      </c>
      <c r="F61" s="225">
        <v>91600</v>
      </c>
    </row>
    <row r="62" spans="1:31" s="188" customFormat="1" ht="15" customHeight="1" x14ac:dyDescent="0.35">
      <c r="A62" s="191">
        <v>4</v>
      </c>
      <c r="B62" s="186">
        <v>53650</v>
      </c>
      <c r="C62" s="186">
        <v>85850</v>
      </c>
      <c r="D62" s="186">
        <v>123400</v>
      </c>
      <c r="E62" s="224">
        <v>97520</v>
      </c>
      <c r="F62" s="225">
        <v>101750</v>
      </c>
    </row>
    <row r="63" spans="1:31" s="188" customFormat="1" ht="15" customHeight="1" x14ac:dyDescent="0.35">
      <c r="A63" s="191">
        <v>5</v>
      </c>
      <c r="B63" s="186">
        <v>57950</v>
      </c>
      <c r="C63" s="186">
        <v>92750</v>
      </c>
      <c r="D63" s="186">
        <v>133250</v>
      </c>
      <c r="E63" s="224">
        <v>105350</v>
      </c>
      <c r="F63" s="225">
        <v>109900</v>
      </c>
    </row>
    <row r="64" spans="1:31" s="188" customFormat="1" ht="16" thickBot="1" x14ac:dyDescent="0.4">
      <c r="A64" s="191">
        <v>6</v>
      </c>
      <c r="B64" s="187">
        <v>62250</v>
      </c>
      <c r="C64" s="187">
        <v>99600</v>
      </c>
      <c r="D64" s="187">
        <v>143150</v>
      </c>
      <c r="E64" s="224">
        <v>110750</v>
      </c>
      <c r="F64" s="225">
        <v>118100</v>
      </c>
    </row>
    <row r="65" spans="3:3" s="94" customFormat="1" hidden="1" x14ac:dyDescent="0.35">
      <c r="C65" s="94" t="s">
        <v>166</v>
      </c>
    </row>
    <row r="66" spans="3:3" s="94" customFormat="1" x14ac:dyDescent="0.35"/>
    <row r="67" spans="3:3" s="94" customFormat="1" x14ac:dyDescent="0.35"/>
    <row r="68" spans="3:3" s="94" customFormat="1" x14ac:dyDescent="0.35"/>
  </sheetData>
  <mergeCells count="1">
    <mergeCell ref="A50:A54"/>
  </mergeCells>
  <conditionalFormatting sqref="C32 F32 I32 L32 O32 R32 U32 X32 AA32 AD32">
    <cfRule type="expression" dxfId="51" priority="129">
      <formula>IF(ISNUMBER(D$31), TRUE, FALSE)</formula>
    </cfRule>
  </conditionalFormatting>
  <conditionalFormatting sqref="D29">
    <cfRule type="expression" dxfId="50" priority="59">
      <formula>$D$10=""</formula>
    </cfRule>
  </conditionalFormatting>
  <conditionalFormatting sqref="D35:D36 D40 C44 C46">
    <cfRule type="expression" dxfId="49" priority="111">
      <formula>IF(ISTEXT($D$29), TRUE, FALSE)</formula>
    </cfRule>
  </conditionalFormatting>
  <conditionalFormatting sqref="D41">
    <cfRule type="expression" dxfId="48" priority="80">
      <formula>IF(ISBLANK($D$41), " ")</formula>
    </cfRule>
  </conditionalFormatting>
  <conditionalFormatting sqref="D48 G48 J48 M48 P48 S48 V48 Y48 AB48 AE48">
    <cfRule type="notContainsBlanks" dxfId="47" priority="154">
      <formula>LEN(TRIM(D48))&gt;0</formula>
    </cfRule>
  </conditionalFormatting>
  <conditionalFormatting sqref="F8:G8 E8:E55 F25:G25">
    <cfRule type="expression" dxfId="46" priority="20">
      <formula>$G$10=""</formula>
    </cfRule>
  </conditionalFormatting>
  <conditionalFormatting sqref="G9:G24">
    <cfRule type="expression" dxfId="45" priority="11">
      <formula>$G$10= ""</formula>
    </cfRule>
  </conditionalFormatting>
  <conditionalFormatting sqref="G10 J10 M10 P10 S10 V10 Y10 AB10 AE10 G13 J13 M13 P13 S13 V13 Y13 AB13 AE13 G17 J17 M17 P17 S17 V17 Y17 AB17 AE17 G19 J19 M19 P19 S19 V19 Y19 AB19 AE19">
    <cfRule type="expression" dxfId="44" priority="2">
      <formula>ISNUMBER(G$10)</formula>
    </cfRule>
  </conditionalFormatting>
  <conditionalFormatting sqref="G22:G24 M22:M24 S22:S24 V22:V24 Y22:Y24 AB22:AB24 AE22:AE24 D22:D24 J22:J24 P22:P24">
    <cfRule type="containsText" dxfId="43" priority="66" operator="containsText" text="Yes">
      <formula>NOT(ISERROR(SEARCH("Yes",D22)))</formula>
    </cfRule>
  </conditionalFormatting>
  <conditionalFormatting sqref="G29">
    <cfRule type="expression" dxfId="42" priority="58">
      <formula>$G$10=""</formula>
    </cfRule>
  </conditionalFormatting>
  <conditionalFormatting sqref="G35:G36 G40 F44 F46">
    <cfRule type="expression" dxfId="41" priority="119">
      <formula>IF(ISTEXT($G$29), TRUE, FALSE)</formula>
    </cfRule>
  </conditionalFormatting>
  <conditionalFormatting sqref="G41">
    <cfRule type="expression" dxfId="40" priority="81">
      <formula>IF(ISBLANK($G$41), " ")</formula>
    </cfRule>
  </conditionalFormatting>
  <conditionalFormatting sqref="I8:J8 H8:H55 I25:J25">
    <cfRule type="expression" dxfId="39" priority="19">
      <formula>$J$10=""</formula>
    </cfRule>
  </conditionalFormatting>
  <conditionalFormatting sqref="J9:J24">
    <cfRule type="expression" dxfId="38" priority="10">
      <formula>$J$10=""</formula>
    </cfRule>
  </conditionalFormatting>
  <conditionalFormatting sqref="J29">
    <cfRule type="expression" dxfId="37" priority="57">
      <formula>$J$10=""</formula>
    </cfRule>
  </conditionalFormatting>
  <conditionalFormatting sqref="J35:J36 J40 I44 I46">
    <cfRule type="expression" dxfId="36" priority="118">
      <formula>IF(ISTEXT($J$29), TRUE, FALSE)</formula>
    </cfRule>
  </conditionalFormatting>
  <conditionalFormatting sqref="J41">
    <cfRule type="expression" dxfId="35" priority="79">
      <formula>"IF(ISBLANK($I$38), "" "")"</formula>
    </cfRule>
  </conditionalFormatting>
  <conditionalFormatting sqref="L8:M8 K8:K55 L25:M25">
    <cfRule type="expression" dxfId="34" priority="18">
      <formula>$M$10=""</formula>
    </cfRule>
  </conditionalFormatting>
  <conditionalFormatting sqref="M9:M25">
    <cfRule type="expression" dxfId="33" priority="9">
      <formula>$M$10= ""</formula>
    </cfRule>
  </conditionalFormatting>
  <conditionalFormatting sqref="M29">
    <cfRule type="expression" dxfId="32" priority="56">
      <formula>$M$10=""</formula>
    </cfRule>
  </conditionalFormatting>
  <conditionalFormatting sqref="M35:M36 M40 L44 L46">
    <cfRule type="expression" dxfId="31" priority="148">
      <formula>IF(ISTEXT($M$29), TRUE, FALSE)</formula>
    </cfRule>
  </conditionalFormatting>
  <conditionalFormatting sqref="M41">
    <cfRule type="expression" dxfId="30" priority="78">
      <formula>"IF(ISBLANK($L$38), "" "")"</formula>
    </cfRule>
  </conditionalFormatting>
  <conditionalFormatting sqref="O8:P8 N8:N55 O25:P25">
    <cfRule type="expression" dxfId="29" priority="17">
      <formula>$P$10=""</formula>
    </cfRule>
  </conditionalFormatting>
  <conditionalFormatting sqref="P9:P24">
    <cfRule type="expression" dxfId="28" priority="8">
      <formula>$P$10=""</formula>
    </cfRule>
  </conditionalFormatting>
  <conditionalFormatting sqref="P29">
    <cfRule type="expression" dxfId="27" priority="55">
      <formula>$P$10=""</formula>
    </cfRule>
  </conditionalFormatting>
  <conditionalFormatting sqref="P35:P36 P40 O44 O46">
    <cfRule type="expression" dxfId="26" priority="117">
      <formula>IF(ISTEXT($P$29), TRUE, FALSE)</formula>
    </cfRule>
  </conditionalFormatting>
  <conditionalFormatting sqref="P41">
    <cfRule type="expression" dxfId="25" priority="77">
      <formula>"IF(ISBLANK($O$38), "" "")"</formula>
    </cfRule>
  </conditionalFormatting>
  <conditionalFormatting sqref="R8:S8 Q8:Q55 R25:S25">
    <cfRule type="expression" dxfId="24" priority="16">
      <formula>$S$10=""</formula>
    </cfRule>
  </conditionalFormatting>
  <conditionalFormatting sqref="S9:S24">
    <cfRule type="expression" dxfId="23" priority="7">
      <formula>$S$10=""</formula>
    </cfRule>
  </conditionalFormatting>
  <conditionalFormatting sqref="S29">
    <cfRule type="expression" dxfId="22" priority="54">
      <formula>$S$10=""</formula>
    </cfRule>
  </conditionalFormatting>
  <conditionalFormatting sqref="S35:S36 S40 R44 R46">
    <cfRule type="expression" dxfId="21" priority="116">
      <formula>IF(ISTEXT($S$29), TRUE, FALSE)</formula>
    </cfRule>
  </conditionalFormatting>
  <conditionalFormatting sqref="S41">
    <cfRule type="expression" dxfId="20" priority="76">
      <formula>"IF(ISBLANK($R$38), "" "")"</formula>
    </cfRule>
  </conditionalFormatting>
  <conditionalFormatting sqref="U8:V8 T8:T55 U25:V25">
    <cfRule type="expression" dxfId="19" priority="15">
      <formula>$V$10=""</formula>
    </cfRule>
  </conditionalFormatting>
  <conditionalFormatting sqref="V9:V24">
    <cfRule type="expression" dxfId="18" priority="6">
      <formula>$V$10=""</formula>
    </cfRule>
  </conditionalFormatting>
  <conditionalFormatting sqref="V29">
    <cfRule type="expression" dxfId="17" priority="53">
      <formula>$V$10=""</formula>
    </cfRule>
  </conditionalFormatting>
  <conditionalFormatting sqref="V35:V36 V40 U44 U46">
    <cfRule type="expression" dxfId="16" priority="115">
      <formula>IF(ISTEXT($V$29), TRUE, FALSE)</formula>
    </cfRule>
  </conditionalFormatting>
  <conditionalFormatting sqref="V41">
    <cfRule type="expression" dxfId="15" priority="75">
      <formula>"IF(ISBLANK($U$38), "" "")"</formula>
    </cfRule>
  </conditionalFormatting>
  <conditionalFormatting sqref="X8:Y8 W8:W55 X25:Y25">
    <cfRule type="expression" dxfId="14" priority="14">
      <formula>$Y$10=""</formula>
    </cfRule>
  </conditionalFormatting>
  <conditionalFormatting sqref="Y9:Y24">
    <cfRule type="expression" dxfId="13" priority="5">
      <formula>$Y$10=""</formula>
    </cfRule>
  </conditionalFormatting>
  <conditionalFormatting sqref="Y29">
    <cfRule type="expression" dxfId="12" priority="51">
      <formula>$Y$10=""</formula>
    </cfRule>
  </conditionalFormatting>
  <conditionalFormatting sqref="Y35:Y36 Y40 X44 X46">
    <cfRule type="expression" dxfId="11" priority="114">
      <formula>IF(ISTEXT($Y$29), TRUE, FALSE)</formula>
    </cfRule>
  </conditionalFormatting>
  <conditionalFormatting sqref="Y41">
    <cfRule type="expression" dxfId="10" priority="74">
      <formula>"IF(ISBLANK($X$38), "" "")"</formula>
    </cfRule>
  </conditionalFormatting>
  <conditionalFormatting sqref="AA8:AB8 Z8:Z55 AA25:AB25">
    <cfRule type="expression" dxfId="9" priority="63">
      <formula>$AB$10=""</formula>
    </cfRule>
  </conditionalFormatting>
  <conditionalFormatting sqref="AB9:AB24">
    <cfRule type="expression" dxfId="8" priority="4">
      <formula>$AB$10=""</formula>
    </cfRule>
  </conditionalFormatting>
  <conditionalFormatting sqref="AB29">
    <cfRule type="expression" dxfId="7" priority="50">
      <formula>$AB$10=""</formula>
    </cfRule>
  </conditionalFormatting>
  <conditionalFormatting sqref="AB35:AB36 AB40 AA44 AA46">
    <cfRule type="expression" dxfId="6" priority="113">
      <formula>IF(ISTEXT($AB$29), TRUE, FALSE)</formula>
    </cfRule>
  </conditionalFormatting>
  <conditionalFormatting sqref="AB41">
    <cfRule type="expression" dxfId="5" priority="73">
      <formula>"IF(ISBLANK($AA$38), "" "")"</formula>
    </cfRule>
  </conditionalFormatting>
  <conditionalFormatting sqref="AD8:AE8 AC8:AC55 AD25:AE25">
    <cfRule type="expression" dxfId="4" priority="12">
      <formula>$AE$10=""</formula>
    </cfRule>
  </conditionalFormatting>
  <conditionalFormatting sqref="AE9:AE24">
    <cfRule type="expression" dxfId="3" priority="3">
      <formula>$AE$10=""</formula>
    </cfRule>
  </conditionalFormatting>
  <conditionalFormatting sqref="AE29">
    <cfRule type="expression" dxfId="2" priority="49">
      <formula>$AE$10=""</formula>
    </cfRule>
  </conditionalFormatting>
  <conditionalFormatting sqref="AE35:AE36 AE40 AD44 AD46">
    <cfRule type="expression" dxfId="1" priority="112">
      <formula>IF(ISTEXT($AE$29), TRUE, FALSE)</formula>
    </cfRule>
  </conditionalFormatting>
  <conditionalFormatting sqref="AE41">
    <cfRule type="expression" dxfId="0" priority="72">
      <formula>"IF(ISBLANK($AD$38), "" "")"</formula>
    </cfRule>
  </conditionalFormatting>
  <dataValidations disablePrompts="1" count="1">
    <dataValidation type="list" allowBlank="1" showInputMessage="1" showErrorMessage="1" sqref="C983092:E983092 C65588:E65588 IJ65588 SF65588 ACB65588 ALX65588 AVT65588 BFP65588 BPL65588 BZH65588 CJD65588 CSZ65588 DCV65588 DMR65588 DWN65588 EGJ65588 EQF65588 FAB65588 FJX65588 FTT65588 GDP65588 GNL65588 GXH65588 HHD65588 HQZ65588 IAV65588 IKR65588 IUN65588 JEJ65588 JOF65588 JYB65588 KHX65588 KRT65588 LBP65588 LLL65588 LVH65588 MFD65588 MOZ65588 MYV65588 NIR65588 NSN65588 OCJ65588 OMF65588 OWB65588 PFX65588 PPT65588 PZP65588 QJL65588 QTH65588 RDD65588 RMZ65588 RWV65588 SGR65588 SQN65588 TAJ65588 TKF65588 TUB65588 UDX65588 UNT65588 UXP65588 VHL65588 VRH65588 WBD65588 WKZ65588 WUV65588 C131124:E131124 IJ131124 SF131124 ACB131124 ALX131124 AVT131124 BFP131124 BPL131124 BZH131124 CJD131124 CSZ131124 DCV131124 DMR131124 DWN131124 EGJ131124 EQF131124 FAB131124 FJX131124 FTT131124 GDP131124 GNL131124 GXH131124 HHD131124 HQZ131124 IAV131124 IKR131124 IUN131124 JEJ131124 JOF131124 JYB131124 KHX131124 KRT131124 LBP131124 LLL131124 LVH131124 MFD131124 MOZ131124 MYV131124 NIR131124 NSN131124 OCJ131124 OMF131124 OWB131124 PFX131124 PPT131124 PZP131124 QJL131124 QTH131124 RDD131124 RMZ131124 RWV131124 SGR131124 SQN131124 TAJ131124 TKF131124 TUB131124 UDX131124 UNT131124 UXP131124 VHL131124 VRH131124 WBD131124 WKZ131124 WUV131124 C196660:E196660 IJ196660 SF196660 ACB196660 ALX196660 AVT196660 BFP196660 BPL196660 BZH196660 CJD196660 CSZ196660 DCV196660 DMR196660 DWN196660 EGJ196660 EQF196660 FAB196660 FJX196660 FTT196660 GDP196660 GNL196660 GXH196660 HHD196660 HQZ196660 IAV196660 IKR196660 IUN196660 JEJ196660 JOF196660 JYB196660 KHX196660 KRT196660 LBP196660 LLL196660 LVH196660 MFD196660 MOZ196660 MYV196660 NIR196660 NSN196660 OCJ196660 OMF196660 OWB196660 PFX196660 PPT196660 PZP196660 QJL196660 QTH196660 RDD196660 RMZ196660 RWV196660 SGR196660 SQN196660 TAJ196660 TKF196660 TUB196660 UDX196660 UNT196660 UXP196660 VHL196660 VRH196660 WBD196660 WKZ196660 WUV196660 C262196:E262196 IJ262196 SF262196 ACB262196 ALX262196 AVT262196 BFP262196 BPL262196 BZH262196 CJD262196 CSZ262196 DCV262196 DMR262196 DWN262196 EGJ262196 EQF262196 FAB262196 FJX262196 FTT262196 GDP262196 GNL262196 GXH262196 HHD262196 HQZ262196 IAV262196 IKR262196 IUN262196 JEJ262196 JOF262196 JYB262196 KHX262196 KRT262196 LBP262196 LLL262196 LVH262196 MFD262196 MOZ262196 MYV262196 NIR262196 NSN262196 OCJ262196 OMF262196 OWB262196 PFX262196 PPT262196 PZP262196 QJL262196 QTH262196 RDD262196 RMZ262196 RWV262196 SGR262196 SQN262196 TAJ262196 TKF262196 TUB262196 UDX262196 UNT262196 UXP262196 VHL262196 VRH262196 WBD262196 WKZ262196 WUV262196 C327732:E327732 IJ327732 SF327732 ACB327732 ALX327732 AVT327732 BFP327732 BPL327732 BZH327732 CJD327732 CSZ327732 DCV327732 DMR327732 DWN327732 EGJ327732 EQF327732 FAB327732 FJX327732 FTT327732 GDP327732 GNL327732 GXH327732 HHD327732 HQZ327732 IAV327732 IKR327732 IUN327732 JEJ327732 JOF327732 JYB327732 KHX327732 KRT327732 LBP327732 LLL327732 LVH327732 MFD327732 MOZ327732 MYV327732 NIR327732 NSN327732 OCJ327732 OMF327732 OWB327732 PFX327732 PPT327732 PZP327732 QJL327732 QTH327732 RDD327732 RMZ327732 RWV327732 SGR327732 SQN327732 TAJ327732 TKF327732 TUB327732 UDX327732 UNT327732 UXP327732 VHL327732 VRH327732 WBD327732 WKZ327732 WUV327732 C393268:E393268 IJ393268 SF393268 ACB393268 ALX393268 AVT393268 BFP393268 BPL393268 BZH393268 CJD393268 CSZ393268 DCV393268 DMR393268 DWN393268 EGJ393268 EQF393268 FAB393268 FJX393268 FTT393268 GDP393268 GNL393268 GXH393268 HHD393268 HQZ393268 IAV393268 IKR393268 IUN393268 JEJ393268 JOF393268 JYB393268 KHX393268 KRT393268 LBP393268 LLL393268 LVH393268 MFD393268 MOZ393268 MYV393268 NIR393268 NSN393268 OCJ393268 OMF393268 OWB393268 PFX393268 PPT393268 PZP393268 QJL393268 QTH393268 RDD393268 RMZ393268 RWV393268 SGR393268 SQN393268 TAJ393268 TKF393268 TUB393268 UDX393268 UNT393268 UXP393268 VHL393268 VRH393268 WBD393268 WKZ393268 WUV393268 C458804:E458804 IJ458804 SF458804 ACB458804 ALX458804 AVT458804 BFP458804 BPL458804 BZH458804 CJD458804 CSZ458804 DCV458804 DMR458804 DWN458804 EGJ458804 EQF458804 FAB458804 FJX458804 FTT458804 GDP458804 GNL458804 GXH458804 HHD458804 HQZ458804 IAV458804 IKR458804 IUN458804 JEJ458804 JOF458804 JYB458804 KHX458804 KRT458804 LBP458804 LLL458804 LVH458804 MFD458804 MOZ458804 MYV458804 NIR458804 NSN458804 OCJ458804 OMF458804 OWB458804 PFX458804 PPT458804 PZP458804 QJL458804 QTH458804 RDD458804 RMZ458804 RWV458804 SGR458804 SQN458804 TAJ458804 TKF458804 TUB458804 UDX458804 UNT458804 UXP458804 VHL458804 VRH458804 WBD458804 WKZ458804 WUV458804 C524340:E524340 IJ524340 SF524340 ACB524340 ALX524340 AVT524340 BFP524340 BPL524340 BZH524340 CJD524340 CSZ524340 DCV524340 DMR524340 DWN524340 EGJ524340 EQF524340 FAB524340 FJX524340 FTT524340 GDP524340 GNL524340 GXH524340 HHD524340 HQZ524340 IAV524340 IKR524340 IUN524340 JEJ524340 JOF524340 JYB524340 KHX524340 KRT524340 LBP524340 LLL524340 LVH524340 MFD524340 MOZ524340 MYV524340 NIR524340 NSN524340 OCJ524340 OMF524340 OWB524340 PFX524340 PPT524340 PZP524340 QJL524340 QTH524340 RDD524340 RMZ524340 RWV524340 SGR524340 SQN524340 TAJ524340 TKF524340 TUB524340 UDX524340 UNT524340 UXP524340 VHL524340 VRH524340 WBD524340 WKZ524340 WUV524340 C589876:E589876 IJ589876 SF589876 ACB589876 ALX589876 AVT589876 BFP589876 BPL589876 BZH589876 CJD589876 CSZ589876 DCV589876 DMR589876 DWN589876 EGJ589876 EQF589876 FAB589876 FJX589876 FTT589876 GDP589876 GNL589876 GXH589876 HHD589876 HQZ589876 IAV589876 IKR589876 IUN589876 JEJ589876 JOF589876 JYB589876 KHX589876 KRT589876 LBP589876 LLL589876 LVH589876 MFD589876 MOZ589876 MYV589876 NIR589876 NSN589876 OCJ589876 OMF589876 OWB589876 PFX589876 PPT589876 PZP589876 QJL589876 QTH589876 RDD589876 RMZ589876 RWV589876 SGR589876 SQN589876 TAJ589876 TKF589876 TUB589876 UDX589876 UNT589876 UXP589876 VHL589876 VRH589876 WBD589876 WKZ589876 WUV589876 C655412:E655412 IJ655412 SF655412 ACB655412 ALX655412 AVT655412 BFP655412 BPL655412 BZH655412 CJD655412 CSZ655412 DCV655412 DMR655412 DWN655412 EGJ655412 EQF655412 FAB655412 FJX655412 FTT655412 GDP655412 GNL655412 GXH655412 HHD655412 HQZ655412 IAV655412 IKR655412 IUN655412 JEJ655412 JOF655412 JYB655412 KHX655412 KRT655412 LBP655412 LLL655412 LVH655412 MFD655412 MOZ655412 MYV655412 NIR655412 NSN655412 OCJ655412 OMF655412 OWB655412 PFX655412 PPT655412 PZP655412 QJL655412 QTH655412 RDD655412 RMZ655412 RWV655412 SGR655412 SQN655412 TAJ655412 TKF655412 TUB655412 UDX655412 UNT655412 UXP655412 VHL655412 VRH655412 WBD655412 WKZ655412 WUV655412 C720948:E720948 IJ720948 SF720948 ACB720948 ALX720948 AVT720948 BFP720948 BPL720948 BZH720948 CJD720948 CSZ720948 DCV720948 DMR720948 DWN720948 EGJ720948 EQF720948 FAB720948 FJX720948 FTT720948 GDP720948 GNL720948 GXH720948 HHD720948 HQZ720948 IAV720948 IKR720948 IUN720948 JEJ720948 JOF720948 JYB720948 KHX720948 KRT720948 LBP720948 LLL720948 LVH720948 MFD720948 MOZ720948 MYV720948 NIR720948 NSN720948 OCJ720948 OMF720948 OWB720948 PFX720948 PPT720948 PZP720948 QJL720948 QTH720948 RDD720948 RMZ720948 RWV720948 SGR720948 SQN720948 TAJ720948 TKF720948 TUB720948 UDX720948 UNT720948 UXP720948 VHL720948 VRH720948 WBD720948 WKZ720948 WUV720948 C786484:E786484 IJ786484 SF786484 ACB786484 ALX786484 AVT786484 BFP786484 BPL786484 BZH786484 CJD786484 CSZ786484 DCV786484 DMR786484 DWN786484 EGJ786484 EQF786484 FAB786484 FJX786484 FTT786484 GDP786484 GNL786484 GXH786484 HHD786484 HQZ786484 IAV786484 IKR786484 IUN786484 JEJ786484 JOF786484 JYB786484 KHX786484 KRT786484 LBP786484 LLL786484 LVH786484 MFD786484 MOZ786484 MYV786484 NIR786484 NSN786484 OCJ786484 OMF786484 OWB786484 PFX786484 PPT786484 PZP786484 QJL786484 QTH786484 RDD786484 RMZ786484 RWV786484 SGR786484 SQN786484 TAJ786484 TKF786484 TUB786484 UDX786484 UNT786484 UXP786484 VHL786484 VRH786484 WBD786484 WKZ786484 WUV786484 C852020:E852020 IJ852020 SF852020 ACB852020 ALX852020 AVT852020 BFP852020 BPL852020 BZH852020 CJD852020 CSZ852020 DCV852020 DMR852020 DWN852020 EGJ852020 EQF852020 FAB852020 FJX852020 FTT852020 GDP852020 GNL852020 GXH852020 HHD852020 HQZ852020 IAV852020 IKR852020 IUN852020 JEJ852020 JOF852020 JYB852020 KHX852020 KRT852020 LBP852020 LLL852020 LVH852020 MFD852020 MOZ852020 MYV852020 NIR852020 NSN852020 OCJ852020 OMF852020 OWB852020 PFX852020 PPT852020 PZP852020 QJL852020 QTH852020 RDD852020 RMZ852020 RWV852020 SGR852020 SQN852020 TAJ852020 TKF852020 TUB852020 UDX852020 UNT852020 UXP852020 VHL852020 VRH852020 WBD852020 WKZ852020 WUV852020 C917556:E917556 IJ917556 SF917556 ACB917556 ALX917556 AVT917556 BFP917556 BPL917556 BZH917556 CJD917556 CSZ917556 DCV917556 DMR917556 DWN917556 EGJ917556 EQF917556 FAB917556 FJX917556 FTT917556 GDP917556 GNL917556 GXH917556 HHD917556 HQZ917556 IAV917556 IKR917556 IUN917556 JEJ917556 JOF917556 JYB917556 KHX917556 KRT917556 LBP917556 LLL917556 LVH917556 MFD917556 MOZ917556 MYV917556 NIR917556 NSN917556 OCJ917556 OMF917556 OWB917556 PFX917556 PPT917556 PZP917556 QJL917556 QTH917556 RDD917556 RMZ917556 RWV917556 SGR917556 SQN917556 TAJ917556 TKF917556 TUB917556 UDX917556 UNT917556 UXP917556 VHL917556 VRH917556 WBD917556 WKZ917556 WUV917556 WUV983092 IJ983092 SF983092 ACB983092 ALX983092 AVT983092 BFP983092 BPL983092 BZH983092 CJD983092 CSZ983092 DCV983092 DMR983092 DWN983092 EGJ983092 EQF983092 FAB983092 FJX983092 FTT983092 GDP983092 GNL983092 GXH983092 HHD983092 HQZ983092 IAV983092 IKR983092 IUN983092 JEJ983092 JOF983092 JYB983092 KHX983092 KRT983092 LBP983092 LLL983092 LVH983092 MFD983092 MOZ983092 MYV983092 NIR983092 NSN983092 OCJ983092 OMF983092 OWB983092 PFX983092 PPT983092 PZP983092 QJL983092 QTH983092 RDD983092 RMZ983092 RWV983092 SGR983092 SQN983092 TAJ983092 TKF983092 TUB983092 UDX983092 UNT983092 UXP983092 VHL983092 VRH983092 WBD983092 WKZ983092" xr:uid="{15C84E1D-A6B8-470F-9C32-3870B14930E1}">
      <formula1>$A$61:$A$62</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5B088-1A8E-4EBC-8C27-FCD68FE10059}">
  <dimension ref="B2:C3"/>
  <sheetViews>
    <sheetView workbookViewId="0">
      <selection activeCell="C2" sqref="C2"/>
    </sheetView>
  </sheetViews>
  <sheetFormatPr defaultRowHeight="14.5" x14ac:dyDescent="0.35"/>
  <sheetData>
    <row r="2" spans="2:3" x14ac:dyDescent="0.35">
      <c r="B2" t="s">
        <v>167</v>
      </c>
      <c r="C2" t="s">
        <v>168</v>
      </c>
    </row>
    <row r="3" spans="2:3" x14ac:dyDescent="0.35">
      <c r="C3" t="s">
        <v>169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41B96-AC08-4E63-92B6-A2AB09D5E66A}">
  <sheetPr>
    <tabColor theme="0" tint="-0.14999847407452621"/>
  </sheetPr>
  <dimension ref="A1:P38"/>
  <sheetViews>
    <sheetView workbookViewId="0"/>
  </sheetViews>
  <sheetFormatPr defaultRowHeight="14.5" x14ac:dyDescent="0.35"/>
  <cols>
    <col min="1" max="1" width="26.90625" customWidth="1"/>
    <col min="2" max="2" width="16.36328125" customWidth="1"/>
    <col min="4" max="4" width="1.36328125" customWidth="1"/>
    <col min="5" max="7" width="17.6328125" customWidth="1"/>
    <col min="9" max="9" width="10.08984375" bestFit="1" customWidth="1"/>
    <col min="13" max="13" width="10.54296875" bestFit="1" customWidth="1"/>
  </cols>
  <sheetData>
    <row r="1" spans="1:16" s="1" customFormat="1" ht="15" thickBot="1" x14ac:dyDescent="0.4"/>
    <row r="2" spans="1:16" s="1" customFormat="1" x14ac:dyDescent="0.35">
      <c r="A2" s="2" t="s">
        <v>13</v>
      </c>
      <c r="B2" s="13" t="str">
        <f>Instructions!$C$15</f>
        <v>Project A</v>
      </c>
      <c r="C2" s="13"/>
      <c r="D2" s="13"/>
      <c r="E2" s="13"/>
      <c r="F2" s="13"/>
      <c r="G2" s="13"/>
      <c r="H2" s="13"/>
      <c r="I2" s="14"/>
    </row>
    <row r="3" spans="1:16" s="1" customFormat="1" ht="15" thickBot="1" x14ac:dyDescent="0.4">
      <c r="A3" s="3" t="s">
        <v>14</v>
      </c>
      <c r="B3" s="15" t="str">
        <f>Instructions!$C$16</f>
        <v>Apex Developers</v>
      </c>
      <c r="C3" s="15"/>
      <c r="D3" s="15"/>
      <c r="E3" s="15"/>
      <c r="F3" s="15"/>
      <c r="G3" s="15"/>
      <c r="H3" s="15"/>
      <c r="I3" s="16"/>
    </row>
    <row r="4" spans="1:16" s="1" customFormat="1" x14ac:dyDescent="0.35">
      <c r="A4" s="4"/>
    </row>
    <row r="5" spans="1:16" s="1" customFormat="1" ht="30" customHeight="1" x14ac:dyDescent="0.6">
      <c r="A5" s="307" t="s">
        <v>170</v>
      </c>
      <c r="B5" s="307"/>
      <c r="C5" s="307"/>
      <c r="D5" s="307"/>
      <c r="E5" s="307"/>
      <c r="F5" s="307"/>
      <c r="G5" s="307"/>
      <c r="H5" s="307"/>
      <c r="I5" s="307"/>
      <c r="J5" s="248"/>
      <c r="K5" s="5"/>
      <c r="L5" s="5"/>
      <c r="M5" s="5"/>
      <c r="N5" s="5"/>
      <c r="O5" s="5"/>
      <c r="P5" s="5"/>
    </row>
    <row r="6" spans="1:16" s="1" customFormat="1" x14ac:dyDescent="0.35"/>
    <row r="7" spans="1:16" ht="15" thickBot="1" x14ac:dyDescent="0.4">
      <c r="E7" s="22" t="s">
        <v>171</v>
      </c>
      <c r="F7" s="22" t="s">
        <v>172</v>
      </c>
      <c r="G7" s="22" t="s">
        <v>173</v>
      </c>
    </row>
    <row r="8" spans="1:16" ht="15" thickTop="1" x14ac:dyDescent="0.35">
      <c r="A8" t="s">
        <v>24</v>
      </c>
      <c r="B8" s="269">
        <v>300000</v>
      </c>
      <c r="E8" s="25">
        <f>$B$8</f>
        <v>300000</v>
      </c>
      <c r="F8" s="25">
        <f t="shared" ref="F8:G8" si="0">$B$8</f>
        <v>300000</v>
      </c>
      <c r="G8" s="25">
        <f t="shared" si="0"/>
        <v>300000</v>
      </c>
      <c r="M8" s="21"/>
    </row>
    <row r="9" spans="1:16" x14ac:dyDescent="0.35">
      <c r="A9" s="7" t="s">
        <v>174</v>
      </c>
      <c r="C9" s="270">
        <v>0.03</v>
      </c>
      <c r="E9" s="25">
        <f>$C$9*(E8)</f>
        <v>9000</v>
      </c>
      <c r="F9" s="25">
        <f t="shared" ref="F9:G9" si="1">$C$9*(F8)</f>
        <v>9000</v>
      </c>
      <c r="G9" s="25">
        <f t="shared" si="1"/>
        <v>9000</v>
      </c>
    </row>
    <row r="10" spans="1:16" x14ac:dyDescent="0.35">
      <c r="A10" t="s">
        <v>175</v>
      </c>
      <c r="E10" s="26">
        <f>SUM(E8:E9)</f>
        <v>309000</v>
      </c>
      <c r="F10" s="26">
        <f t="shared" ref="F10:G10" si="2">SUM(F8:F9)</f>
        <v>309000</v>
      </c>
      <c r="G10" s="26">
        <f t="shared" si="2"/>
        <v>309000</v>
      </c>
    </row>
    <row r="11" spans="1:16" x14ac:dyDescent="0.35">
      <c r="E11" s="25"/>
      <c r="F11" s="25"/>
      <c r="G11" s="25"/>
    </row>
    <row r="12" spans="1:16" x14ac:dyDescent="0.35">
      <c r="A12" s="7" t="s">
        <v>176</v>
      </c>
      <c r="E12" s="269"/>
      <c r="F12" s="269"/>
      <c r="G12" s="269"/>
    </row>
    <row r="13" spans="1:16" x14ac:dyDescent="0.35">
      <c r="A13" s="7" t="s">
        <v>177</v>
      </c>
      <c r="E13" s="269"/>
      <c r="F13" s="269"/>
      <c r="G13" s="269"/>
    </row>
    <row r="14" spans="1:16" x14ac:dyDescent="0.35">
      <c r="A14" s="7" t="s">
        <v>178</v>
      </c>
      <c r="C14" s="270">
        <v>0.03</v>
      </c>
      <c r="D14" s="23"/>
      <c r="E14" s="25">
        <f>E10*$C$14</f>
        <v>9270</v>
      </c>
      <c r="F14" s="25">
        <f>F10*$C$14</f>
        <v>9270</v>
      </c>
      <c r="G14" s="25">
        <f>G10*$C$14</f>
        <v>9270</v>
      </c>
    </row>
    <row r="15" spans="1:16" x14ac:dyDescent="0.35">
      <c r="A15" t="s">
        <v>179</v>
      </c>
      <c r="E15" s="26">
        <f>E10-SUM(E12:E14)</f>
        <v>299730</v>
      </c>
      <c r="F15" s="26">
        <f>F10-SUM(F12:F14)</f>
        <v>299730</v>
      </c>
      <c r="G15" s="26">
        <f>G10-SUM(G12:G14)</f>
        <v>299730</v>
      </c>
    </row>
    <row r="17" spans="1:9" x14ac:dyDescent="0.35">
      <c r="A17" s="7" t="s">
        <v>180</v>
      </c>
      <c r="C17" s="270">
        <v>4.2500000000000003E-2</v>
      </c>
      <c r="E17" s="18">
        <f>$C$17</f>
        <v>4.2500000000000003E-2</v>
      </c>
      <c r="F17" s="18">
        <f t="shared" ref="F17:G17" si="3">$C$17</f>
        <v>4.2500000000000003E-2</v>
      </c>
      <c r="G17" s="18">
        <f t="shared" si="3"/>
        <v>4.2500000000000003E-2</v>
      </c>
    </row>
    <row r="18" spans="1:9" x14ac:dyDescent="0.35">
      <c r="A18" s="7" t="s">
        <v>181</v>
      </c>
      <c r="C18" s="271">
        <v>30</v>
      </c>
      <c r="E18" s="20">
        <f>$C$18</f>
        <v>30</v>
      </c>
      <c r="F18" s="20">
        <f t="shared" ref="F18:G18" si="4">$C$18</f>
        <v>30</v>
      </c>
      <c r="G18" s="20">
        <f t="shared" si="4"/>
        <v>30</v>
      </c>
    </row>
    <row r="19" spans="1:9" x14ac:dyDescent="0.35">
      <c r="A19" s="19" t="s">
        <v>182</v>
      </c>
      <c r="E19" s="6">
        <f>PMT(E17/12,E18*12,-E15)</f>
        <v>1474.4914355325363</v>
      </c>
      <c r="F19" s="6">
        <f t="shared" ref="F19:G19" si="5">PMT(F17/12,F18*12,-F15)</f>
        <v>1474.4914355325363</v>
      </c>
      <c r="G19" s="6">
        <f t="shared" si="5"/>
        <v>1474.4914355325363</v>
      </c>
    </row>
    <row r="21" spans="1:9" x14ac:dyDescent="0.35">
      <c r="A21" t="s">
        <v>183</v>
      </c>
    </row>
    <row r="22" spans="1:9" x14ac:dyDescent="0.35">
      <c r="B22" t="s">
        <v>184</v>
      </c>
      <c r="C22" s="272">
        <v>4.7299999999999998E-3</v>
      </c>
      <c r="E22" s="25">
        <f>E$8*0.9*($C22/12)</f>
        <v>106.425</v>
      </c>
      <c r="F22" s="25">
        <f t="shared" ref="F22:G25" si="6">F$8*0.9*($C22/12)</f>
        <v>106.425</v>
      </c>
      <c r="G22" s="25">
        <f t="shared" si="6"/>
        <v>106.425</v>
      </c>
      <c r="I22" s="24"/>
    </row>
    <row r="23" spans="1:9" x14ac:dyDescent="0.35">
      <c r="B23" t="s">
        <v>185</v>
      </c>
      <c r="C23" s="272">
        <v>8.0599999999999995E-3</v>
      </c>
      <c r="E23" s="25">
        <f t="shared" ref="E23:E25" si="7">E$8*0.9*($C23/12)</f>
        <v>181.35</v>
      </c>
      <c r="F23" s="25">
        <f t="shared" si="6"/>
        <v>181.35</v>
      </c>
      <c r="G23" s="25">
        <f t="shared" si="6"/>
        <v>181.35</v>
      </c>
    </row>
    <row r="24" spans="1:9" x14ac:dyDescent="0.35">
      <c r="B24" t="s">
        <v>186</v>
      </c>
      <c r="C24" s="272">
        <v>9.8399999999999998E-3</v>
      </c>
      <c r="E24" s="25">
        <f t="shared" si="7"/>
        <v>221.4</v>
      </c>
      <c r="F24" s="25">
        <f t="shared" si="6"/>
        <v>221.4</v>
      </c>
      <c r="G24" s="25">
        <f t="shared" si="6"/>
        <v>221.4</v>
      </c>
    </row>
    <row r="25" spans="1:9" x14ac:dyDescent="0.35">
      <c r="B25" t="s">
        <v>187</v>
      </c>
      <c r="C25" s="272">
        <v>2.5000000000000001E-4</v>
      </c>
      <c r="E25" s="25">
        <f t="shared" si="7"/>
        <v>5.625</v>
      </c>
      <c r="F25" s="25">
        <f t="shared" si="6"/>
        <v>5.625</v>
      </c>
      <c r="G25" s="25">
        <f t="shared" si="6"/>
        <v>5.625</v>
      </c>
    </row>
    <row r="27" spans="1:9" x14ac:dyDescent="0.35">
      <c r="A27" t="s">
        <v>188</v>
      </c>
      <c r="C27" s="270">
        <v>5.0000000000000001E-3</v>
      </c>
      <c r="E27" s="25">
        <f>E15*($C27/12)</f>
        <v>124.8875</v>
      </c>
      <c r="F27" s="25">
        <f t="shared" ref="F27:G27" si="8">F15*($C27/12)</f>
        <v>124.8875</v>
      </c>
      <c r="G27" s="25">
        <f t="shared" si="8"/>
        <v>124.8875</v>
      </c>
    </row>
    <row r="28" spans="1:9" x14ac:dyDescent="0.35">
      <c r="A28" t="s">
        <v>189</v>
      </c>
      <c r="C28" s="269">
        <v>65</v>
      </c>
      <c r="E28" s="25">
        <f>$C$28</f>
        <v>65</v>
      </c>
      <c r="F28" s="25">
        <f t="shared" ref="F28:G28" si="9">$C$28</f>
        <v>65</v>
      </c>
      <c r="G28" s="25">
        <f t="shared" si="9"/>
        <v>65</v>
      </c>
    </row>
    <row r="30" spans="1:9" x14ac:dyDescent="0.35">
      <c r="A30" t="s">
        <v>190</v>
      </c>
      <c r="E30" s="6">
        <f>SUM(E19:E28)</f>
        <v>2179.1789355325363</v>
      </c>
      <c r="F30" s="6">
        <f t="shared" ref="F30:G30" si="10">SUM(F19:F28)</f>
        <v>2179.1789355325363</v>
      </c>
      <c r="G30" s="6">
        <f t="shared" si="10"/>
        <v>2179.1789355325363</v>
      </c>
    </row>
    <row r="31" spans="1:9" x14ac:dyDescent="0.35">
      <c r="A31" t="s">
        <v>191</v>
      </c>
      <c r="E31" s="269"/>
      <c r="F31" s="269"/>
      <c r="G31" s="269"/>
    </row>
    <row r="32" spans="1:9" x14ac:dyDescent="0.35">
      <c r="A32" t="s">
        <v>192</v>
      </c>
      <c r="E32" s="6">
        <f>E30-E31</f>
        <v>2179.1789355325363</v>
      </c>
      <c r="F32" s="6">
        <f t="shared" ref="F32:G32" si="11">F30-F31</f>
        <v>2179.1789355325363</v>
      </c>
      <c r="G32" s="6">
        <f t="shared" si="11"/>
        <v>2179.1789355325363</v>
      </c>
    </row>
    <row r="34" spans="1:7" x14ac:dyDescent="0.35">
      <c r="A34" t="s">
        <v>193</v>
      </c>
    </row>
    <row r="35" spans="1:7" x14ac:dyDescent="0.35">
      <c r="C35" s="273">
        <v>0.2</v>
      </c>
      <c r="E35" s="6">
        <f>E$32/$C35*12</f>
        <v>130750.73613195217</v>
      </c>
      <c r="F35" s="6">
        <f t="shared" ref="F35:G38" si="12">F$32/$C35*12</f>
        <v>130750.73613195217</v>
      </c>
      <c r="G35" s="6">
        <f t="shared" si="12"/>
        <v>130750.73613195217</v>
      </c>
    </row>
    <row r="36" spans="1:7" x14ac:dyDescent="0.35">
      <c r="B36" t="s">
        <v>194</v>
      </c>
      <c r="C36" s="273">
        <v>0.25</v>
      </c>
      <c r="E36" s="6">
        <f t="shared" ref="E36:E38" si="13">E$32/$C36*12</f>
        <v>104600.58890556174</v>
      </c>
      <c r="F36" s="6">
        <f t="shared" si="12"/>
        <v>104600.58890556174</v>
      </c>
      <c r="G36" s="6">
        <f t="shared" si="12"/>
        <v>104600.58890556174</v>
      </c>
    </row>
    <row r="37" spans="1:7" x14ac:dyDescent="0.35">
      <c r="B37" t="s">
        <v>195</v>
      </c>
      <c r="C37" s="273">
        <v>0.28000000000000003</v>
      </c>
      <c r="E37" s="6">
        <f t="shared" si="13"/>
        <v>93393.382951394407</v>
      </c>
      <c r="F37" s="6">
        <f t="shared" si="12"/>
        <v>93393.382951394407</v>
      </c>
      <c r="G37" s="6">
        <f t="shared" si="12"/>
        <v>93393.382951394407</v>
      </c>
    </row>
    <row r="38" spans="1:7" x14ac:dyDescent="0.35">
      <c r="C38" s="273">
        <v>0.3</v>
      </c>
      <c r="E38" s="6">
        <f t="shared" si="13"/>
        <v>87167.157421301454</v>
      </c>
      <c r="F38" s="6">
        <f t="shared" si="12"/>
        <v>87167.157421301454</v>
      </c>
      <c r="G38" s="6">
        <f t="shared" si="12"/>
        <v>87167.157421301454</v>
      </c>
    </row>
  </sheetData>
  <mergeCells count="1">
    <mergeCell ref="A5:I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b2cf6b8f-a3b1-4a1b-8609-7c2ad752dced">
      <UserInfo>
        <DisplayName/>
        <AccountId xsi:nil="true"/>
        <AccountType/>
      </UserInfo>
    </SharedWithUsers>
    <Notes xmlns="0bdd0cbc-1683-4237-8419-0e1f93f1cd8f" xsi:nil="true"/>
    <lcf76f155ced4ddcb4097134ff3c332f xmlns="0bdd0cbc-1683-4237-8419-0e1f93f1cd8f">
      <Terms xmlns="http://schemas.microsoft.com/office/infopath/2007/PartnerControls"/>
    </lcf76f155ced4ddcb4097134ff3c332f>
    <TaxCatchAll xmlns="b2cf6b8f-a3b1-4a1b-8609-7c2ad752dce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155F3B704E94E4184FB4116D19B2D1C" ma:contentTypeVersion="20" ma:contentTypeDescription="Create a new document." ma:contentTypeScope="" ma:versionID="facbebe46f25929a1cd900a1229827dc">
  <xsd:schema xmlns:xsd="http://www.w3.org/2001/XMLSchema" xmlns:xs="http://www.w3.org/2001/XMLSchema" xmlns:p="http://schemas.microsoft.com/office/2006/metadata/properties" xmlns:ns2="0bdd0cbc-1683-4237-8419-0e1f93f1cd8f" xmlns:ns3="b2cf6b8f-a3b1-4a1b-8609-7c2ad752dced" targetNamespace="http://schemas.microsoft.com/office/2006/metadata/properties" ma:root="true" ma:fieldsID="9018a4c9b002f9042597de72aeb0f95e" ns2:_="" ns3:_="">
    <xsd:import namespace="0bdd0cbc-1683-4237-8419-0e1f93f1cd8f"/>
    <xsd:import namespace="b2cf6b8f-a3b1-4a1b-8609-7c2ad752dce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Not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bdd0cbc-1683-4237-8419-0e1f93f1cd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092236d-4c2e-4174-8eb0-cf401468d40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Notes" ma:index="26" nillable="true" ma:displayName="Notes" ma:format="Dropdown" ma:internalName="Notes">
      <xsd:simpleType>
        <xsd:restriction base="dms:Note">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2cf6b8f-a3b1-4a1b-8609-7c2ad752dced"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e91f3c6-caa3-4083-a172-4fa21aa0609d}" ma:internalName="TaxCatchAll" ma:showField="CatchAllData" ma:web="b2cf6b8f-a3b1-4a1b-8609-7c2ad752dce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41B61D-FC88-422D-8DED-C33D98290316}">
  <ds:schemaRefs>
    <ds:schemaRef ds:uri="http://schemas.microsoft.com/sharepoint/v3/contenttype/forms"/>
  </ds:schemaRefs>
</ds:datastoreItem>
</file>

<file path=customXml/itemProps2.xml><?xml version="1.0" encoding="utf-8"?>
<ds:datastoreItem xmlns:ds="http://schemas.openxmlformats.org/officeDocument/2006/customXml" ds:itemID="{A76C1110-76E8-48E5-B7DA-280DB5D95B31}">
  <ds:schemaRefs>
    <ds:schemaRef ds:uri="http://schemas.microsoft.com/office/2006/metadata/properties"/>
    <ds:schemaRef ds:uri="http://schemas.microsoft.com/office/infopath/2007/PartnerControls"/>
    <ds:schemaRef ds:uri="b2cf6b8f-a3b1-4a1b-8609-7c2ad752dced"/>
  </ds:schemaRefs>
</ds:datastoreItem>
</file>

<file path=customXml/itemProps3.xml><?xml version="1.0" encoding="utf-8"?>
<ds:datastoreItem xmlns:ds="http://schemas.openxmlformats.org/officeDocument/2006/customXml" ds:itemID="{7D929614-1730-4C16-B3BC-775E0C3FE39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Program</vt:lpstr>
      <vt:lpstr>Dev Budget</vt:lpstr>
      <vt:lpstr>Program Summary</vt:lpstr>
      <vt:lpstr>Dropdown</vt:lpstr>
      <vt:lpstr>Affordability Tool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Evan Miller</dc:creator>
  <cp:keywords/>
  <dc:description/>
  <cp:lastModifiedBy>David DiBernardo</cp:lastModifiedBy>
  <cp:revision/>
  <dcterms:created xsi:type="dcterms:W3CDTF">2018-10-26T18:31:25Z</dcterms:created>
  <dcterms:modified xsi:type="dcterms:W3CDTF">2026-01-16T14:54:17Z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0x0101003155F3B704E94E4184FB4116D19B2D1C</vt:lpwstr>
  </property>
  <property fmtid="{D5CDD505-2E9C-101B-9397-08002B2CF9AE}" pid="3" name="Order">
    <vt:r8>84200</vt:r8>
  </property>
  <property fmtid="{D5CDD505-2E9C-101B-9397-08002B2CF9AE}" pid="4" name="_ExtendedDescription">
    <vt:lpwstr/>
  </property>
  <property fmtid="{D5CDD505-2E9C-101B-9397-08002B2CF9AE}" pid="5" name="ComplianceAssetId">
    <vt:lpwstr/>
  </property>
</Properties>
</file>